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pical Not\Documents\mario\1 EMPRESAS CLIENTES\TROPICAL PARQUET\EDITAIS\UFAC APOIO ADM 06 06 2023\HABILITAÇÃO\anexos proposta\ULTIMOS\"/>
    </mc:Choice>
  </mc:AlternateContent>
  <xr:revisionPtr revIDLastSave="0" documentId="8_{E4129E0C-CA49-4D4E-992B-0C67A6E16B38}" xr6:coauthVersionLast="36" xr6:coauthVersionMax="36" xr10:uidLastSave="{00000000-0000-0000-0000-000000000000}"/>
  <bookViews>
    <workbookView xWindow="0" yWindow="0" windowWidth="19200" windowHeight="6320" xr2:uid="{4FC75844-177D-44F9-929D-ED05DA18F28C}"/>
  </bookViews>
  <sheets>
    <sheet name="PROPOSTA G1" sheetId="1" r:id="rId1"/>
    <sheet name="INTERPRETE RBO" sheetId="2" r:id="rId2"/>
    <sheet name="CUIDADOR RBO" sheetId="3" r:id="rId3"/>
  </sheets>
  <externalReferences>
    <externalReference r:id="rId4"/>
  </externalReferences>
  <definedNames>
    <definedName name="a4555555555" localSheetId="2">#REF!</definedName>
    <definedName name="a4555555555" localSheetId="1">#REF!</definedName>
    <definedName name="a4555555555" localSheetId="0">#REF!</definedName>
    <definedName name="a4555555555">#REF!</definedName>
    <definedName name="aaaaaaaaaaaa" localSheetId="2">#REF!</definedName>
    <definedName name="aaaaaaaaaaaa" localSheetId="1">#REF!</definedName>
    <definedName name="aaaaaaaaaaaa" localSheetId="0">#REF!</definedName>
    <definedName name="aaaaaaaaaaaa">#REF!</definedName>
    <definedName name="aaaaaaaaaaaaaaa" localSheetId="2">#REF!</definedName>
    <definedName name="aaaaaaaaaaaaaaa" localSheetId="1">#REF!</definedName>
    <definedName name="aaaaaaaaaaaaaaa" localSheetId="0">#REF!</definedName>
    <definedName name="aaaaaaaaaaaaaaa">#REF!</definedName>
    <definedName name="_xlnm.Print_Area" localSheetId="2">'CUIDADOR RBO'!$A$1:$D$165</definedName>
    <definedName name="_xlnm.Print_Area" localSheetId="1">'INTERPRETE RBO'!$A$1:$D$165</definedName>
    <definedName name="_xlnm.Print_Area" localSheetId="0">'PROPOSTA G1'!$A$1:$H$30</definedName>
    <definedName name="COMARCAACESSORIOS1" localSheetId="2">#REF!</definedName>
    <definedName name="COMARCAACESSORIOS1" localSheetId="1">#REF!</definedName>
    <definedName name="COMARCAACESSORIOS1" localSheetId="0">#REF!</definedName>
    <definedName name="COMARCAACESSORIOS1">#REF!</definedName>
    <definedName name="COMARCAMANOELURBANO" localSheetId="2">#REF!</definedName>
    <definedName name="COMARCAMANOELURBANO" localSheetId="1">#REF!</definedName>
    <definedName name="COMARCAMANOELURBANO" localSheetId="0">#REF!</definedName>
    <definedName name="COMARCAMANOELURBANO">#REF!</definedName>
    <definedName name="Excel_BuiltIn_Print_Area_1" localSheetId="2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 localSheetId="0">#REF!</definedName>
    <definedName name="Excel_BuiltIn_Print_Area_2">#REF!</definedName>
    <definedName name="Excel_BuiltIn_Print_Area_3" localSheetId="2">#REF!</definedName>
    <definedName name="Excel_BuiltIn_Print_Area_3" localSheetId="1">#REF!</definedName>
    <definedName name="Excel_BuiltIn_Print_Area_3" localSheetId="0">#REF!</definedName>
    <definedName name="Excel_BuiltIn_Print_Area_3">#REF!</definedName>
    <definedName name="Excel_BuiltIn_Print_Area_3_1" localSheetId="2">#REF!</definedName>
    <definedName name="Excel_BuiltIn_Print_Area_3_1" localSheetId="1">#REF!</definedName>
    <definedName name="Excel_BuiltIn_Print_Area_3_1" localSheetId="0">#REF!</definedName>
    <definedName name="Excel_BuiltIn_Print_Area_3_1">#REF!</definedName>
    <definedName name="Excel_BuiltIn_Print_Area_4" localSheetId="2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qqqqq" localSheetId="2">#REF!</definedName>
    <definedName name="qqqqq" localSheetId="1">#REF!</definedName>
    <definedName name="qqqqq" localSheetId="0">#REF!</definedName>
    <definedName name="qqqqq">#REF!</definedName>
    <definedName name="qqqqqqqqq" localSheetId="2">#REF!</definedName>
    <definedName name="qqqqqqqqq" localSheetId="1">#REF!</definedName>
    <definedName name="qqqqqqqqq" localSheetId="0">#REF!</definedName>
    <definedName name="qqqqqqqqq">#REF!</definedName>
    <definedName name="sssss" localSheetId="2">#REF!</definedName>
    <definedName name="sssss" localSheetId="1">#REF!</definedName>
    <definedName name="sssss" localSheetId="0">#REF!</definedName>
    <definedName name="sssss">#REF!</definedName>
    <definedName name="ssssssssssssss" localSheetId="2">#REF!</definedName>
    <definedName name="ssssssssssssss" localSheetId="1">#REF!</definedName>
    <definedName name="ssssssssssssss" localSheetId="0">#REF!</definedName>
    <definedName name="ssssssssssssss">#REF!</definedName>
    <definedName name="sssssssssssssssssss" localSheetId="2">#REF!</definedName>
    <definedName name="sssssssssssssssssss" localSheetId="1">#REF!</definedName>
    <definedName name="sssssssssssssssssss" localSheetId="0">#REF!</definedName>
    <definedName name="sssssssssssssssssss">#REF!</definedName>
    <definedName name="xxxxxxxxxxxxxxx" localSheetId="2">#REF!</definedName>
    <definedName name="xxxxxxxxxxxxxxx" localSheetId="1">#REF!</definedName>
    <definedName name="xxxxxxxxxxxxxxx" localSheetId="0">#REF!</definedName>
    <definedName name="xxxxxxxxxxxxxxx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4" i="3" l="1"/>
  <c r="F151" i="3"/>
  <c r="F150" i="3"/>
  <c r="C145" i="3"/>
  <c r="D137" i="3"/>
  <c r="D162" i="3" s="1"/>
  <c r="D129" i="3"/>
  <c r="D119" i="3"/>
  <c r="D114" i="3"/>
  <c r="C107" i="3"/>
  <c r="C106" i="3"/>
  <c r="C105" i="3"/>
  <c r="C104" i="3"/>
  <c r="C96" i="3"/>
  <c r="C92" i="3"/>
  <c r="D92" i="3" s="1"/>
  <c r="D79" i="3"/>
  <c r="D86" i="3" s="1"/>
  <c r="F73" i="3"/>
  <c r="F72" i="3"/>
  <c r="C60" i="3"/>
  <c r="C95" i="3" s="1"/>
  <c r="D95" i="3" s="1"/>
  <c r="C48" i="3"/>
  <c r="D34" i="3"/>
  <c r="D41" i="3" s="1"/>
  <c r="C154" i="2"/>
  <c r="F151" i="2"/>
  <c r="F150" i="2"/>
  <c r="C145" i="2"/>
  <c r="D137" i="2"/>
  <c r="D162" i="2" s="1"/>
  <c r="D129" i="2"/>
  <c r="D119" i="2"/>
  <c r="D114" i="2"/>
  <c r="C107" i="2"/>
  <c r="C106" i="2"/>
  <c r="C105" i="2"/>
  <c r="C104" i="2"/>
  <c r="C96" i="2"/>
  <c r="C92" i="2"/>
  <c r="D79" i="2"/>
  <c r="D86" i="2" s="1"/>
  <c r="C60" i="2"/>
  <c r="C95" i="2" s="1"/>
  <c r="C48" i="2"/>
  <c r="D34" i="2"/>
  <c r="D41" i="2" s="1"/>
  <c r="C109" i="2" l="1"/>
  <c r="C109" i="3"/>
  <c r="D133" i="2"/>
  <c r="D94" i="2"/>
  <c r="D91" i="2"/>
  <c r="D66" i="2"/>
  <c r="D47" i="2"/>
  <c r="D93" i="2"/>
  <c r="D65" i="2"/>
  <c r="D46" i="2"/>
  <c r="D92" i="2"/>
  <c r="D96" i="2"/>
  <c r="D95" i="2"/>
  <c r="D96" i="3"/>
  <c r="D66" i="3"/>
  <c r="D47" i="3"/>
  <c r="D133" i="3"/>
  <c r="D65" i="3"/>
  <c r="D46" i="3"/>
  <c r="D94" i="3"/>
  <c r="D91" i="3"/>
  <c r="D93" i="3"/>
  <c r="C97" i="2"/>
  <c r="C97" i="3"/>
  <c r="D48" i="2" l="1"/>
  <c r="D55" i="2" s="1"/>
  <c r="D97" i="3"/>
  <c r="D135" i="3" s="1"/>
  <c r="D160" i="3" s="1"/>
  <c r="D158" i="2"/>
  <c r="D48" i="3"/>
  <c r="D158" i="3"/>
  <c r="D97" i="2"/>
  <c r="D135" i="2" s="1"/>
  <c r="D160" i="2" s="1"/>
  <c r="D63" i="2" l="1"/>
  <c r="D58" i="2"/>
  <c r="D52" i="2"/>
  <c r="D54" i="2"/>
  <c r="D56" i="2"/>
  <c r="D60" i="2" s="1"/>
  <c r="D84" i="2" s="1"/>
  <c r="D57" i="2"/>
  <c r="D64" i="2"/>
  <c r="D59" i="2"/>
  <c r="D68" i="2"/>
  <c r="D85" i="2" s="1"/>
  <c r="D83" i="2"/>
  <c r="D53" i="2"/>
  <c r="D83" i="3"/>
  <c r="D52" i="3"/>
  <c r="D64" i="3"/>
  <c r="D59" i="3"/>
  <c r="D63" i="3"/>
  <c r="D57" i="3"/>
  <c r="D55" i="3"/>
  <c r="D58" i="3"/>
  <c r="D53" i="3"/>
  <c r="D56" i="3"/>
  <c r="D54" i="3"/>
  <c r="D87" i="2" l="1"/>
  <c r="D134" i="2" s="1"/>
  <c r="D68" i="3"/>
  <c r="D85" i="3" s="1"/>
  <c r="D60" i="3"/>
  <c r="D84" i="3" s="1"/>
  <c r="D99" i="2"/>
  <c r="D87" i="3" l="1"/>
  <c r="D99" i="3" s="1"/>
  <c r="D134" i="3"/>
  <c r="D159" i="2"/>
  <c r="D108" i="2"/>
  <c r="D103" i="2"/>
  <c r="D105" i="2"/>
  <c r="D107" i="2"/>
  <c r="D106" i="2"/>
  <c r="D104" i="2"/>
  <c r="D108" i="3" l="1"/>
  <c r="D103" i="3"/>
  <c r="D105" i="3"/>
  <c r="D107" i="3"/>
  <c r="D106" i="3"/>
  <c r="D104" i="3"/>
  <c r="D109" i="2"/>
  <c r="D118" i="2" s="1"/>
  <c r="D120" i="2" s="1"/>
  <c r="D136" i="2" s="1"/>
  <c r="D159" i="3"/>
  <c r="D161" i="2" l="1"/>
  <c r="D163" i="2" s="1"/>
  <c r="D138" i="2"/>
  <c r="D109" i="3"/>
  <c r="D118" i="3" s="1"/>
  <c r="D120" i="3" s="1"/>
  <c r="D136" i="3" s="1"/>
  <c r="D161" i="3" l="1"/>
  <c r="D163" i="3" s="1"/>
  <c r="D138" i="3"/>
  <c r="D142" i="2"/>
  <c r="D143" i="2" l="1"/>
  <c r="D145" i="2" s="1"/>
  <c r="D142" i="3"/>
  <c r="D148" i="2" l="1"/>
  <c r="D152" i="2"/>
  <c r="D147" i="2"/>
  <c r="D143" i="3"/>
  <c r="D145" i="3" s="1"/>
  <c r="D154" i="2" l="1"/>
  <c r="D164" i="2" s="1"/>
  <c r="D165" i="2" s="1"/>
  <c r="F14" i="1" s="1"/>
  <c r="G14" i="1" s="1"/>
  <c r="D148" i="3"/>
  <c r="D152" i="3"/>
  <c r="D147" i="3"/>
  <c r="H14" i="1" l="1"/>
  <c r="F142" i="2"/>
  <c r="D154" i="3"/>
  <c r="D164" i="3" s="1"/>
  <c r="D165" i="3" s="1"/>
  <c r="F15" i="1" s="1"/>
  <c r="G15" i="1" s="1"/>
  <c r="F142" i="3" s="1"/>
  <c r="H15" i="1" l="1"/>
  <c r="H16" i="1" s="1"/>
  <c r="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EE6BEC60-D20C-4DBC-9F2B-C31E4F47B08E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0178D9C5-C081-4B50-BA3E-FBB2DCF843FC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7C3EF509-3155-4118-8738-A56F089E4D8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8B7E0E4C-3989-4222-AB97-E7448047B83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E2F1D08B-E590-4D6A-BFB5-4CBB8E9B9212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562AEEC7-5235-4E9E-9A97-017F7C975BD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C91" authorId="0" shapeId="0" xr:uid="{759DBB25-A7D8-4C61-93E0-1B1FC7B003B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1 salário integral x (1 mês não trabalhado / 12 meses) x 5,5% estatística = 0,46%
- Onde: 5,55% = percentual de empregados demitidos que não trabalham durante o aviso prévio, de acordo com estudo do STF (fls. 187/199 - volume IV)
- Fundamentação: art. 7º, inciso XXI, da Constituição Federal e art. 487 da CLT e Acórdão TCU nº 1904/2007 Plenário.</t>
        </r>
      </text>
    </comment>
    <comment ref="C92" authorId="0" shapeId="0" xr:uid="{A4210C33-41F3-4C5D-81D7-C7DE1EEBF517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8% x 0,46% = 0,04%
- Fundamento: Súmula nº 305 do TST(link is external); Acórdão TCU 2.217/2010 Plenário, item 9.7.4, ipsis literis</t>
        </r>
      </text>
    </comment>
    <comment ref="C93" authorId="0" shapeId="0" xr:uid="{732C6279-89B0-4605-97EE-DCFF2DC74D80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(1 Remuneração + 0,0833 13º Salário + 0,0833 Férias + 0,0278 Adic.Férias) x 0,4 Multa x 0,08 FGTS x 0,9 = 3,44%
3,44% x 50% de ponderação = 1,72%)
- Segundo a pesquisa RAIS, ao longo de 60 meses (prazo máximo que o contrato pode ser prorrogado) metade dos empregados já receberam aviso-prévio indenizado, daí fazemos a provisão com essa ponderação de 50%.
- No manual do Comprasnet diz-se que 10% (dez porcento) dos empregados pedem demissão, portanto eles não tem direito à multa nem ao saque do FGTS e daí a fórmula da provisão deve recair sobre os 90% (0,9) que recebem.
- A Lei n° 13.932, de 11 de dezembro de 2019, extinguiu a cobrança da contribuição social de 10% (dez por cento) devida pelos empregadores em caso de despedida sem justa causa, a partir de 01 de janeiro de 2020. Assim, a multa de 10% sobre o saldo do FGTS, até então devida pelos empregadores, nas dispensas sem justa causa foi extinta.</t>
        </r>
      </text>
    </comment>
    <comment ref="C94" authorId="0" shapeId="0" xr:uid="{416C6935-F8C1-44D1-A81F-F48929F84C7C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[(1 salário integral / 30 dias) x 7 dias] / 12 meses = 1,94%
- Base de cálculo: Módulo 1 + Submódulo 2.1 (13º salário + Férias e Adicional de Férias) 
- Fundamentação: art. 7º, inciso XXI, da Constituição Federal e parágrafo único do art. 488 da CLT.</t>
        </r>
      </text>
    </comment>
    <comment ref="C95" authorId="0" shapeId="0" xr:uid="{CA6DD0BA-1AF6-4730-9103-0A3F3AA37058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(Submódulo 2.2) x 1,94%
Exemplo: 36,80% x 1,94% = 0,71% 
- Base de cálculo: Módulo 1 + Submódulo 2.1 (13º salário + Férias e Adicional de Férias) </t>
        </r>
      </text>
    </comment>
    <comment ref="C96" authorId="0" shapeId="0" xr:uid="{242565C8-CD76-49C4-91BE-D8800136538F}">
      <text>
        <r>
          <rPr>
            <b/>
            <sz val="9"/>
            <color indexed="81"/>
            <rFont val="Segoe UI"/>
            <family val="2"/>
          </rPr>
          <t>Acer:</t>
        </r>
        <r>
          <rPr>
            <sz val="9"/>
            <color indexed="81"/>
            <rFont val="Segoe UI"/>
            <family val="2"/>
          </rPr>
          <t xml:space="preserve">
% Multa e CS sobre FGTS = APT × 0,08 × 0,4 × 100
Onde:
% Multa e CS sobre FGTS = Índice que demonstra o custo estimado com a Multa do FGTS e contribuição
social sobre o Aviso Prévio Trabalhado
1= Remuneração mensal
APT = Aviso Prévio Trabalhado disposto no item “D” do Módulo 3
0,08 = Alíquota do FGTS
0,4 = Alíquota da Multa sobre o saldo do FGTS
No caso de o contrato ter vigência de 12 meses, os cálculos do modelo serão:
% 𝑀𝑢𝑙𝑡𝑎 𝑒 𝐶𝑆 𝑠𝑜𝑏𝑟𝑒 𝐹𝐺𝑇𝑆 = 0,0194 × 0,08 × 0,4 × 100 ∴ % 𝑀𝑢𝑙𝑡𝑎 𝑒 𝐶𝑆 𝑠𝑜𝑏𝑟𝑒 𝐹𝐺𝑇𝑆 ≅ 0,062%</t>
        </r>
      </text>
    </comment>
  </commentList>
</comments>
</file>

<file path=xl/sharedStrings.xml><?xml version="1.0" encoding="utf-8"?>
<sst xmlns="http://schemas.openxmlformats.org/spreadsheetml/2006/main" count="534" uniqueCount="173">
  <si>
    <t>UNIVERSIDADE FEDERAL DO ACRE</t>
  </si>
  <si>
    <t>Comissão Permanente de Licitação</t>
  </si>
  <si>
    <t>PREGÃO ELETRÔNICO Nº 18/2023</t>
  </si>
  <si>
    <t>Processo nº 23107.025374/2022-69</t>
  </si>
  <si>
    <t>PROPOSTA</t>
  </si>
  <si>
    <r>
      <rPr>
        <b/>
        <sz val="18"/>
        <rFont val="Courier New"/>
        <family val="3"/>
      </rPr>
      <t>A Pessoa Juridica, COOPERATIVA TROPICAL PARQUET,</t>
    </r>
    <r>
      <rPr>
        <sz val="18"/>
        <rFont val="Courier New"/>
        <family val="3"/>
      </rPr>
      <t xml:space="preserve"> inscrita no CNPJ (MF) nº 12.922.132/0001-50  estabelecida na RUA  SÃO JOSÉ, 59, JOAO EDUARDO I, RIO BRANCO - Acre, telefone 068 99988-5113, EMAIL: tropicalparquet@gmail.com, dados bancarios:BANCO DO BRASIL, AGENCIA 3022-8, CONTA CORRENTE 36400-2, neste ato representada por JOELMA BRASIL LIMA,  presidente desta cooperativa, com RG: 0311255 e CPF: 635.264.092-34, Apresentamos a seguir proposta referente à licitação na modalidade Pregão Eletronico Nº 18/2023, Processo nº 23107.025374/2022-69.</t>
    </r>
  </si>
  <si>
    <t>CAMPUS RIO BRANCO - ACRE</t>
  </si>
  <si>
    <t>Item</t>
  </si>
  <si>
    <t>CASTER</t>
  </si>
  <si>
    <t>DESCRIÇÃO</t>
  </si>
  <si>
    <t>UNID.</t>
  </si>
  <si>
    <t>QUANT.</t>
  </si>
  <si>
    <t>V. UNIT.</t>
  </si>
  <si>
    <t>V. TOTAL MENSAL</t>
  </si>
  <si>
    <t>VALOR TOTAL ANUAL (12 MESES)</t>
  </si>
  <si>
    <t>PRESTAÇÃO DE SERVIÇOS DE APOIO NAI/Campi Rio Branco - Posto de serviços: TRADUTOR-INTÉRPRETE DE LIBRAS - CBO: 2614-25, em jornada semanal de 44 (quarenta e quatro) horas;</t>
  </si>
  <si>
    <t>Posto</t>
  </si>
  <si>
    <t>PRESTAÇÃO DE SERVIÇOS DE APOIO NAI/Campi Rio Branco - Posto de serviços: CUIDADOR - CBO: 5162- 10, em jornada semanal de 44 (quarenta e quatro) horas;</t>
  </si>
  <si>
    <t xml:space="preserve">TOTAL </t>
  </si>
  <si>
    <t>Nos valores propostos estarão inclusos todos os custos operacionais, encargos previdenciários, trabalhistas, tributários, comerciais e quaisquer outros que incidam direta ou indiretamente na execução do objeto.
Validade da proposta 60 dias</t>
  </si>
  <si>
    <t>Rio Branco-Ac, 06 de junho de 2023.</t>
  </si>
  <si>
    <t>PLANILHA DE CUSTOS E FORMAÇÃO DE PREÇOS</t>
  </si>
  <si>
    <t>IN 05/2017/SEGES/MPDG - ANEXO VII-D</t>
  </si>
  <si>
    <t>DISCRIMINAÇÃO DOS SERVIÇOS (DADOS REFERENTES À CONTRATAÇÃO)</t>
  </si>
  <si>
    <t>A</t>
  </si>
  <si>
    <t>Data de apresentação da proposta (dia/mês/ano)</t>
  </si>
  <si>
    <t>06 DE JUNHO DE 2023</t>
  </si>
  <si>
    <t>B</t>
  </si>
  <si>
    <t>Município/ UF</t>
  </si>
  <si>
    <t>RIO BRANCO-ACRE</t>
  </si>
  <si>
    <t>C</t>
  </si>
  <si>
    <t>Ano do Acordo, Convenção ou Dissídio Coletivo:</t>
  </si>
  <si>
    <t>D</t>
  </si>
  <si>
    <t xml:space="preserve">	
Número de meses de execução contratual:</t>
  </si>
  <si>
    <t>IDENTIFICAÇÃO DO SERVIÇO</t>
  </si>
  <si>
    <t>Unidade de medida</t>
  </si>
  <si>
    <t>POSTO</t>
  </si>
  <si>
    <t>Quantidade total a contratar (em função da unidade de medida):</t>
  </si>
  <si>
    <t>Tipo de serviço</t>
  </si>
  <si>
    <t>INTÉRPRETE DE LIBRAS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</si>
  <si>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</si>
  <si>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</si>
  <si>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</si>
  <si>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</si>
  <si>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2614-25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</si>
  <si>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</si>
  <si>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</si>
  <si>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</si>
  <si>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</si>
  <si>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</si>
  <si>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%</t>
  </si>
  <si>
    <t>Valor (R$)</t>
  </si>
  <si>
    <t>Produção Mensal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</si>
  <si>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</si>
  <si>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</si>
  <si>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</si>
  <si>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</si>
  <si>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</si>
  <si>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</si>
  <si>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</si>
  <si>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</si>
  <si>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</si>
  <si>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</si>
  <si>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</si>
  <si>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2.1 -Auxilio Natalino e Descanso Anual Remunerado</t>
  </si>
  <si>
    <t>2.1</t>
  </si>
  <si>
    <t>Auxilio Natalino e Descanso Anual Remunerado</t>
  </si>
  <si>
    <t>13º (décimo terceiro) Salário (IN 07/18 - ALTERA A FORMA DE CÁLCULO)</t>
  </si>
  <si>
    <t>Férias e Adicional de Férias (IN 07/18 - ALTERA A FORMA DE CÁLCULO E CONSIDERA FÉRIAS COMO CUSTO NÃO RENOVÁVEL)</t>
  </si>
  <si>
    <t>Submódulo 2.2 - Encargos Previdenciários (GPS), Fundo de Garantia por Tempo de Serviço (FGTS) e outras contribuições. Incidem sobre o Módulo 1, o Submódulo 2.1. (Redação dada pela Instrução Normativa nº 7, de 2018)</t>
  </si>
  <si>
    <t>2.2</t>
  </si>
  <si>
    <t>GPS, FGTS e outras contribuições</t>
  </si>
  <si>
    <t>Percentual (%)</t>
  </si>
  <si>
    <t xml:space="preserve">INSS </t>
  </si>
  <si>
    <t>SALÁRIO EDUCAÇÃO</t>
  </si>
  <si>
    <t>SAT (+ FAP de 0,5 a 2,0) (VARIAÇÃO: 0,5% a 6%)</t>
  </si>
  <si>
    <t>SESI / SESC</t>
  </si>
  <si>
    <t>SENAI / SENAC</t>
  </si>
  <si>
    <t>SEBRAE</t>
  </si>
  <si>
    <t>INCRA</t>
  </si>
  <si>
    <t>H</t>
  </si>
  <si>
    <t>FGTS</t>
  </si>
  <si>
    <t xml:space="preserve">Total </t>
  </si>
  <si>
    <t>2.2 A</t>
  </si>
  <si>
    <t>EXCLUSIVOS A COOPERATIVAS</t>
  </si>
  <si>
    <t>SESCOOP</t>
  </si>
  <si>
    <t>FUNDO DE GRATIFICAÇÕES</t>
  </si>
  <si>
    <t>Auxilio Natalino</t>
  </si>
  <si>
    <t>Descanso Anual Remunerado</t>
  </si>
  <si>
    <t>OUTROS</t>
  </si>
  <si>
    <t>TOTAL</t>
  </si>
  <si>
    <t>Submódulo 2.3 - Benefícios Mensais e Diários.</t>
  </si>
  <si>
    <t>2.3</t>
  </si>
  <si>
    <t>Benefícios Mensais e Diários</t>
  </si>
  <si>
    <t xml:space="preserve">Transporte *** CONVENCAO COLETIVA 2023 2024 ***
Nas cidades ou locais, onde os trabalhadores para comparecerem ao local de trabalho, utilizem transportes alternativos (próprios ou de outrem) tais como: bicicletas, motos, veículos, moto-táxi, vans, ônibus tipo “lotação”, e similares, fica estabelecido um valor que deverá ser pago, a título de Reembolso com despesas mensal de transporte no valor de até R$ 154,00 </t>
  </si>
  <si>
    <t>AUXÍLIO ALIMENTAÇÃO *** CONVENCAO COLETIVA 2023 2024 ***
Todo trabalhador terá direito ao Auxilio Alimentação fornecido pelas empresas, no valor mínimo mensal de R$ 242,00 (duzentos e quarenta e dois reais), independentemente de escala, horário de trabalho ou função, através do cartão alimentação, sendo devido de forma proporcional aos dias trabalhados.</t>
  </si>
  <si>
    <t xml:space="preserve"> *** CONVENCAO COLETIVA 2023 2024 ***
As empresas deverão fazer previsão em seus custos o valor de no mínimo R$ 16,00 (dezesseis reais) por empregado para compor as despesas com o SESMT (Serviço Especializado em Engenharia de Segurança e em Medicina do Trabalho), PCMSO (Programa de Controle Médico de Saúde Ocupacional), PGR (Programa de Gerenciamento de Risco) e CIPA (Comissão Interna de Prevenção a Acidentes), para cada uma das rubricas, conforme a obrigação estabelecida no e-social, regulamentado pelo Decreto Federal 8.373/2014.</t>
  </si>
  <si>
    <t>Auxílio Funeral  *** CONVENCAO COLETIVA 2023 2024 ***</t>
  </si>
  <si>
    <t>Seguro de Vida  *** CONVENCAO COLETIVA 2023 2024 ***</t>
  </si>
  <si>
    <t>Kit Primeiros Socorros  *** CONVENCAO COLETIVA 2023 2024 ***</t>
  </si>
  <si>
    <t>PROGRAMA DE INCENTIVO A CULTURA DO TRABALHADOR - PIC
*** CONVENCAO COLETIVA 2023 2024 ***</t>
  </si>
  <si>
    <t>Quadro-Resumo do Módulo 2 - Encargos e Benefícios anuais, mensais e diários</t>
  </si>
  <si>
    <t>Encargos e Benefícios Anuais, Mensais e Diários</t>
  </si>
  <si>
    <t>Auxilio Natalino, Descanso Anual Remunerado</t>
  </si>
  <si>
    <t>2.2A</t>
  </si>
  <si>
    <t>EXCLUSIVO A COOPERATIVAS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</si>
  <si>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</si>
  <si>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</si>
  <si>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</si>
  <si>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</si>
  <si>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</si>
  <si>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</si>
  <si>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</si>
  <si>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</si>
  <si>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SOMA MODULO 1 + MODULO 2 + MODULO 3</t>
  </si>
  <si>
    <t>Módulo 4 - Custo de Reposição do Profissional Ausente</t>
  </si>
  <si>
    <t>Submódulo 4.1 - Ausências Legais</t>
  </si>
  <si>
    <t>4.1</t>
  </si>
  <si>
    <t>Ausências Legais</t>
  </si>
  <si>
    <t>(%)</t>
  </si>
  <si>
    <t>Substituto na cobertura de Descanso Anual Remunerado</t>
  </si>
  <si>
    <t>0,93%</t>
  </si>
  <si>
    <t>Substituto na cobertura de Ausências Legais</t>
  </si>
  <si>
    <t>0,28%</t>
  </si>
  <si>
    <t>Substituto na cobertura de Licença-Paternidade</t>
  </si>
  <si>
    <t>0,02%</t>
  </si>
  <si>
    <t>Substituto na cobertura de Ausência por acidente de trabalho</t>
  </si>
  <si>
    <t>0,03%</t>
  </si>
  <si>
    <t>Substituto na cobertura de Afastamento Maternidade</t>
  </si>
  <si>
    <t>0,06%</t>
  </si>
  <si>
    <t>Substituto na cobertura de Outras ausências (especificar)</t>
  </si>
  <si>
    <t>0,74%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</si>
  <si>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</si>
  <si>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</si>
  <si>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</si>
  <si>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</si>
  <si>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</si>
  <si>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</si>
  <si>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</si>
  <si>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</si>
  <si>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</si>
  <si>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 de Consumo</t>
  </si>
  <si>
    <t>Equipamentos</t>
  </si>
  <si>
    <t>Utensilios e Acessorios</t>
  </si>
  <si>
    <t>EPI`S</t>
  </si>
  <si>
    <t>QUADRO RESUMO MODULOS 1 A 5</t>
  </si>
  <si>
    <t>MOD.</t>
  </si>
  <si>
    <t>Módulo 6 - Custos Indiretos, Tributos e Lucro</t>
  </si>
  <si>
    <t>Custos Indiretos, Tributos e Lucro</t>
  </si>
  <si>
    <t>Custos Indiretos</t>
  </si>
  <si>
    <t>Lucro</t>
  </si>
  <si>
    <t>Tributos</t>
  </si>
  <si>
    <t>Base para cálculo dos Tributos</t>
  </si>
  <si>
    <t>C.1</t>
  </si>
  <si>
    <r>
      <t xml:space="preserve">Tributos Federais </t>
    </r>
    <r>
      <rPr>
        <b/>
        <sz val="12"/>
        <rFont val="Times New Roman"/>
        <family val="1"/>
      </rPr>
      <t>(SIMPLES NACIONAL)</t>
    </r>
  </si>
  <si>
    <t>(R$)</t>
  </si>
  <si>
    <t>PIS</t>
  </si>
  <si>
    <t>COFINS</t>
  </si>
  <si>
    <t>C.2</t>
  </si>
  <si>
    <t>Tributos Estaduais</t>
  </si>
  <si>
    <t>ICMS</t>
  </si>
  <si>
    <t>C.3</t>
  </si>
  <si>
    <t>Tributos Municipais</t>
  </si>
  <si>
    <t>ISS</t>
  </si>
  <si>
    <t>C.4</t>
  </si>
  <si>
    <t>Outros tributos</t>
  </si>
  <si>
    <t>2. QUADRO-RESUMO DO CUSTO POR PESSOA</t>
  </si>
  <si>
    <t>Mão de obra vinculada à execução contratual (valor por Pessoa)</t>
  </si>
  <si>
    <t>Subtotal (A + B +C+ D+E)</t>
  </si>
  <si>
    <t>Módulo 6 – Custos Indiretos, Tributos e Lucro</t>
  </si>
  <si>
    <t>Valor Total por Pessoa</t>
  </si>
  <si>
    <t>CUIDADOR</t>
  </si>
  <si>
    <t>5162-10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</si>
</sst>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_ ;\-0\ "/>
    <numFmt numFmtId="165" formatCode="0.000%"/>
    <numFmt numFmtId="166" formatCode="_-[$R$-416]\ * #,##0.00_-;\-[$R$-416]\ * #,##0.00_-;_-[$R$-416]\ * &quot;-&quot;??_-;_-@_-"/>
    <numFmt numFmtId="167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Courier New"/>
      <family val="3"/>
    </font>
    <font>
      <sz val="10"/>
      <name val="Arial"/>
      <family val="2"/>
    </font>
    <font>
      <sz val="12"/>
      <name val="Courier New"/>
      <family val="3"/>
    </font>
    <font>
      <sz val="12"/>
      <name val="Arial"/>
      <family val="2"/>
    </font>
    <font>
      <b/>
      <sz val="12"/>
      <name val="Courier New"/>
      <family val="3"/>
    </font>
    <font>
      <sz val="18"/>
      <name val="Courier New"/>
      <family val="3"/>
    </font>
    <font>
      <b/>
      <sz val="18"/>
      <color indexed="62"/>
      <name val="Courier New"/>
      <family val="3"/>
    </font>
    <font>
      <b/>
      <sz val="20"/>
      <name val="Courier New"/>
      <family val="3"/>
    </font>
    <font>
      <sz val="16"/>
      <name val="Courier New"/>
      <family val="3"/>
    </font>
    <font>
      <b/>
      <sz val="18"/>
      <color rgb="FF000000"/>
      <name val="Courier New"/>
      <family val="3"/>
    </font>
    <font>
      <b/>
      <sz val="16"/>
      <name val="Courier New"/>
      <family val="3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58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center" vertical="center"/>
    </xf>
    <xf numFmtId="0" fontId="4" fillId="0" borderId="0" xfId="3" applyFont="1"/>
    <xf numFmtId="0" fontId="5" fillId="0" borderId="0" xfId="4" applyFont="1"/>
    <xf numFmtId="0" fontId="6" fillId="0" borderId="0" xfId="3" applyFont="1"/>
    <xf numFmtId="0" fontId="6" fillId="0" borderId="0" xfId="3" applyFont="1" applyAlignment="1">
      <alignment horizontal="center"/>
    </xf>
    <xf numFmtId="0" fontId="7" fillId="0" borderId="0" xfId="0" applyFont="1" applyAlignment="1">
      <alignment horizontal="left" vertical="center"/>
    </xf>
    <xf numFmtId="0" fontId="6" fillId="0" borderId="0" xfId="3" applyFont="1" applyAlignment="1">
      <alignment vertical="center"/>
    </xf>
    <xf numFmtId="0" fontId="8" fillId="0" borderId="0" xfId="3" applyFont="1"/>
    <xf numFmtId="0" fontId="10" fillId="0" borderId="4" xfId="3" applyFont="1" applyBorder="1" applyAlignment="1">
      <alignment horizontal="justify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/>
    </xf>
    <xf numFmtId="0" fontId="10" fillId="0" borderId="5" xfId="4" applyFont="1" applyBorder="1" applyAlignment="1">
      <alignment horizontal="justify" vertical="center" wrapText="1"/>
    </xf>
    <xf numFmtId="164" fontId="10" fillId="0" borderId="5" xfId="1" applyNumberFormat="1" applyFont="1" applyBorder="1" applyAlignment="1">
      <alignment horizontal="center" vertical="center"/>
    </xf>
    <xf numFmtId="43" fontId="10" fillId="0" borderId="5" xfId="4" applyNumberFormat="1" applyFont="1" applyBorder="1" applyAlignment="1">
      <alignment horizontal="center" vertical="center"/>
    </xf>
    <xf numFmtId="43" fontId="10" fillId="0" borderId="5" xfId="1" applyNumberFormat="1" applyFont="1" applyBorder="1" applyAlignment="1">
      <alignment horizontal="center" vertical="center"/>
    </xf>
    <xf numFmtId="44" fontId="13" fillId="0" borderId="0" xfId="1" applyFont="1" applyAlignment="1">
      <alignment horizontal="center" vertical="center"/>
    </xf>
    <xf numFmtId="9" fontId="13" fillId="0" borderId="0" xfId="4" applyNumberFormat="1" applyFont="1" applyAlignment="1">
      <alignment horizontal="center" vertical="center"/>
    </xf>
    <xf numFmtId="0" fontId="14" fillId="0" borderId="0" xfId="4" applyFont="1"/>
    <xf numFmtId="10" fontId="13" fillId="0" borderId="0" xfId="4" applyNumberFormat="1" applyFont="1" applyAlignment="1">
      <alignment horizontal="center" vertical="center"/>
    </xf>
    <xf numFmtId="43" fontId="12" fillId="0" borderId="5" xfId="1" applyNumberFormat="1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165" fontId="13" fillId="0" borderId="0" xfId="4" applyNumberFormat="1" applyFont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43" fontId="12" fillId="0" borderId="6" xfId="1" applyNumberFormat="1" applyFont="1" applyBorder="1" applyAlignment="1">
      <alignment horizontal="center" vertical="center"/>
    </xf>
    <xf numFmtId="0" fontId="4" fillId="0" borderId="0" xfId="4" applyFont="1"/>
    <xf numFmtId="0" fontId="4" fillId="0" borderId="0" xfId="4" applyFont="1" applyAlignment="1">
      <alignment horizontal="center"/>
    </xf>
    <xf numFmtId="0" fontId="7" fillId="0" borderId="0" xfId="4" applyFont="1" applyAlignment="1">
      <alignment horizontal="right"/>
    </xf>
    <xf numFmtId="0" fontId="5" fillId="0" borderId="0" xfId="4" applyFont="1" applyAlignment="1">
      <alignment horizontal="center"/>
    </xf>
    <xf numFmtId="0" fontId="16" fillId="0" borderId="0" xfId="0" applyFont="1"/>
    <xf numFmtId="0" fontId="17" fillId="4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9" fillId="0" borderId="0" xfId="0" applyFont="1"/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9" fontId="16" fillId="0" borderId="12" xfId="2" applyFont="1" applyBorder="1"/>
    <xf numFmtId="44" fontId="16" fillId="0" borderId="12" xfId="1" applyFont="1" applyBorder="1" applyAlignment="1">
      <alignment horizontal="center" vertical="center" wrapText="1"/>
    </xf>
    <xf numFmtId="9" fontId="20" fillId="4" borderId="12" xfId="2" applyFont="1" applyFill="1" applyBorder="1"/>
    <xf numFmtId="44" fontId="20" fillId="4" borderId="12" xfId="1" applyFont="1" applyFill="1" applyBorder="1" applyAlignment="1">
      <alignment horizontal="center" vertical="center" wrapText="1"/>
    </xf>
    <xf numFmtId="0" fontId="16" fillId="0" borderId="12" xfId="0" applyFont="1" applyBorder="1"/>
    <xf numFmtId="9" fontId="16" fillId="0" borderId="12" xfId="2" applyFont="1" applyBorder="1" applyAlignment="1">
      <alignment horizontal="center" vertical="center"/>
    </xf>
    <xf numFmtId="0" fontId="21" fillId="5" borderId="13" xfId="0" applyFont="1" applyFill="1" applyBorder="1" applyAlignment="1">
      <alignment vertical="center"/>
    </xf>
    <xf numFmtId="10" fontId="16" fillId="0" borderId="12" xfId="2" applyNumberFormat="1" applyFont="1" applyBorder="1" applyAlignment="1">
      <alignment horizontal="center" vertical="center"/>
    </xf>
    <xf numFmtId="44" fontId="16" fillId="0" borderId="12" xfId="0" applyNumberFormat="1" applyFont="1" applyBorder="1" applyAlignment="1">
      <alignment horizontal="center" vertical="center" wrapText="1"/>
    </xf>
    <xf numFmtId="10" fontId="20" fillId="4" borderId="12" xfId="0" applyNumberFormat="1" applyFont="1" applyFill="1" applyBorder="1"/>
    <xf numFmtId="44" fontId="20" fillId="4" borderId="12" xfId="0" applyNumberFormat="1" applyFont="1" applyFill="1" applyBorder="1" applyAlignment="1">
      <alignment horizontal="center" vertical="center" wrapText="1"/>
    </xf>
    <xf numFmtId="10" fontId="16" fillId="0" borderId="0" xfId="2" applyNumberFormat="1" applyFont="1"/>
    <xf numFmtId="10" fontId="16" fillId="0" borderId="12" xfId="0" applyNumberFormat="1" applyFont="1" applyBorder="1" applyAlignment="1">
      <alignment horizontal="center" vertical="center" wrapText="1"/>
    </xf>
    <xf numFmtId="10" fontId="16" fillId="0" borderId="12" xfId="2" applyNumberFormat="1" applyFont="1" applyFill="1" applyBorder="1" applyAlignment="1">
      <alignment horizontal="center" vertical="center" wrapText="1"/>
    </xf>
    <xf numFmtId="10" fontId="16" fillId="0" borderId="0" xfId="0" applyNumberFormat="1" applyFont="1"/>
    <xf numFmtId="10" fontId="20" fillId="4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10" fontId="20" fillId="0" borderId="12" xfId="0" applyNumberFormat="1" applyFont="1" applyFill="1" applyBorder="1" applyAlignment="1">
      <alignment horizontal="center" vertical="center" wrapText="1"/>
    </xf>
    <xf numFmtId="44" fontId="20" fillId="0" borderId="12" xfId="0" applyNumberFormat="1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4" borderId="12" xfId="0" applyFont="1" applyFill="1" applyBorder="1"/>
    <xf numFmtId="0" fontId="16" fillId="0" borderId="12" xfId="0" applyFont="1" applyBorder="1" applyAlignment="1">
      <alignment horizontal="center" vertical="center"/>
    </xf>
    <xf numFmtId="166" fontId="18" fillId="0" borderId="12" xfId="1" applyNumberFormat="1" applyFont="1" applyFill="1" applyBorder="1" applyAlignment="1">
      <alignment vertical="center"/>
    </xf>
    <xf numFmtId="9" fontId="16" fillId="0" borderId="12" xfId="0" applyNumberFormat="1" applyFont="1" applyBorder="1"/>
    <xf numFmtId="0" fontId="20" fillId="4" borderId="12" xfId="0" applyFont="1" applyFill="1" applyBorder="1"/>
    <xf numFmtId="0" fontId="16" fillId="0" borderId="12" xfId="0" applyFont="1" applyBorder="1" applyAlignment="1">
      <alignment horizontal="justify" vertical="center" wrapText="1"/>
    </xf>
    <xf numFmtId="10" fontId="16" fillId="0" borderId="12" xfId="2" applyNumberFormat="1" applyFont="1" applyBorder="1"/>
    <xf numFmtId="0" fontId="16" fillId="0" borderId="0" xfId="0" applyFont="1" applyAlignment="1">
      <alignment vertical="center" wrapText="1"/>
    </xf>
    <xf numFmtId="165" fontId="16" fillId="0" borderId="12" xfId="2" applyNumberFormat="1" applyFont="1" applyBorder="1"/>
    <xf numFmtId="10" fontId="20" fillId="4" borderId="12" xfId="2" applyNumberFormat="1" applyFont="1" applyFill="1" applyBorder="1"/>
    <xf numFmtId="44" fontId="16" fillId="0" borderId="0" xfId="0" applyNumberFormat="1" applyFont="1"/>
    <xf numFmtId="0" fontId="20" fillId="0" borderId="12" xfId="0" applyFont="1" applyBorder="1"/>
    <xf numFmtId="44" fontId="20" fillId="0" borderId="12" xfId="0" applyNumberFormat="1" applyFont="1" applyBorder="1"/>
    <xf numFmtId="165" fontId="22" fillId="5" borderId="16" xfId="0" applyNumberFormat="1" applyFont="1" applyFill="1" applyBorder="1" applyAlignment="1">
      <alignment vertical="center"/>
    </xf>
    <xf numFmtId="165" fontId="22" fillId="0" borderId="16" xfId="0" applyNumberFormat="1" applyFont="1" applyBorder="1" applyAlignment="1">
      <alignment vertical="center"/>
    </xf>
    <xf numFmtId="0" fontId="16" fillId="0" borderId="12" xfId="0" applyFont="1" applyBorder="1" applyAlignment="1">
      <alignment horizontal="left" vertical="center" wrapText="1"/>
    </xf>
    <xf numFmtId="165" fontId="22" fillId="5" borderId="0" xfId="0" applyNumberFormat="1" applyFont="1" applyFill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left" vertical="center" wrapText="1"/>
    </xf>
    <xf numFmtId="44" fontId="16" fillId="0" borderId="12" xfId="0" applyNumberFormat="1" applyFont="1" applyBorder="1"/>
    <xf numFmtId="0" fontId="18" fillId="0" borderId="12" xfId="0" applyFont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165" fontId="18" fillId="4" borderId="12" xfId="2" applyNumberFormat="1" applyFont="1" applyFill="1" applyBorder="1" applyAlignment="1">
      <alignment horizontal="center" vertical="center"/>
    </xf>
    <xf numFmtId="166" fontId="18" fillId="4" borderId="12" xfId="1" applyNumberFormat="1" applyFont="1" applyFill="1" applyBorder="1" applyAlignment="1">
      <alignment vertical="center"/>
    </xf>
    <xf numFmtId="43" fontId="16" fillId="0" borderId="0" xfId="0" applyNumberFormat="1" applyFont="1"/>
    <xf numFmtId="0" fontId="18" fillId="0" borderId="12" xfId="0" applyFont="1" applyBorder="1" applyAlignment="1">
      <alignment horizontal="center" vertical="center" wrapText="1"/>
    </xf>
    <xf numFmtId="10" fontId="18" fillId="0" borderId="12" xfId="0" applyNumberFormat="1" applyFont="1" applyBorder="1" applyAlignment="1">
      <alignment vertical="center" wrapText="1"/>
    </xf>
    <xf numFmtId="10" fontId="18" fillId="4" borderId="12" xfId="0" applyNumberFormat="1" applyFont="1" applyFill="1" applyBorder="1" applyAlignment="1">
      <alignment horizontal="center" vertical="center" wrapText="1"/>
    </xf>
    <xf numFmtId="166" fontId="18" fillId="4" borderId="12" xfId="1" applyNumberFormat="1" applyFont="1" applyFill="1" applyBorder="1" applyAlignment="1">
      <alignment horizontal="left" vertical="center"/>
    </xf>
    <xf numFmtId="0" fontId="18" fillId="0" borderId="12" xfId="0" applyFont="1" applyBorder="1" applyAlignment="1">
      <alignment horizontal="left" vertical="top"/>
    </xf>
    <xf numFmtId="167" fontId="17" fillId="4" borderId="12" xfId="0" applyNumberFormat="1" applyFont="1" applyFill="1" applyBorder="1" applyAlignment="1">
      <alignment horizontal="center" vertical="center" wrapText="1"/>
    </xf>
    <xf numFmtId="166" fontId="17" fillId="4" borderId="12" xfId="1" applyNumberFormat="1" applyFont="1" applyFill="1" applyBorder="1" applyAlignment="1">
      <alignment horizontal="left" vertical="center"/>
    </xf>
    <xf numFmtId="0" fontId="18" fillId="4" borderId="12" xfId="0" applyFont="1" applyFill="1" applyBorder="1" applyAlignment="1">
      <alignment horizontal="center" vertical="center"/>
    </xf>
    <xf numFmtId="10" fontId="18" fillId="4" borderId="12" xfId="0" applyNumberFormat="1" applyFont="1" applyFill="1" applyBorder="1" applyAlignment="1">
      <alignment horizontal="left" vertical="center"/>
    </xf>
    <xf numFmtId="10" fontId="18" fillId="4" borderId="12" xfId="0" applyNumberFormat="1" applyFont="1" applyFill="1" applyBorder="1" applyAlignment="1">
      <alignment horizontal="center" vertical="center"/>
    </xf>
    <xf numFmtId="0" fontId="18" fillId="0" borderId="12" xfId="0" applyFont="1" applyBorder="1" applyAlignment="1">
      <alignment vertical="center"/>
    </xf>
    <xf numFmtId="10" fontId="18" fillId="0" borderId="12" xfId="0" applyNumberFormat="1" applyFont="1" applyBorder="1" applyAlignment="1">
      <alignment vertical="center"/>
    </xf>
    <xf numFmtId="10" fontId="18" fillId="4" borderId="12" xfId="2" applyNumberFormat="1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vertical="center"/>
    </xf>
    <xf numFmtId="10" fontId="18" fillId="4" borderId="12" xfId="0" applyNumberFormat="1" applyFont="1" applyFill="1" applyBorder="1" applyAlignment="1">
      <alignment vertical="center"/>
    </xf>
    <xf numFmtId="44" fontId="16" fillId="0" borderId="0" xfId="1" applyFont="1"/>
    <xf numFmtId="10" fontId="17" fillId="4" borderId="12" xfId="0" applyNumberFormat="1" applyFont="1" applyFill="1" applyBorder="1" applyAlignment="1">
      <alignment horizontal="center" vertical="center"/>
    </xf>
    <xf numFmtId="166" fontId="17" fillId="4" borderId="12" xfId="1" applyNumberFormat="1" applyFont="1" applyFill="1" applyBorder="1" applyAlignment="1">
      <alignment vertical="center"/>
    </xf>
    <xf numFmtId="44" fontId="16" fillId="0" borderId="12" xfId="0" applyNumberFormat="1" applyFont="1" applyBorder="1" applyAlignment="1">
      <alignment vertical="center" wrapText="1"/>
    </xf>
    <xf numFmtId="166" fontId="16" fillId="0" borderId="12" xfId="0" applyNumberFormat="1" applyFont="1" applyBorder="1" applyAlignment="1">
      <alignment vertical="center" wrapText="1"/>
    </xf>
    <xf numFmtId="44" fontId="20" fillId="4" borderId="12" xfId="0" applyNumberFormat="1" applyFont="1" applyFill="1" applyBorder="1" applyAlignment="1">
      <alignment vertical="center" wrapText="1"/>
    </xf>
    <xf numFmtId="0" fontId="25" fillId="0" borderId="12" xfId="0" applyFont="1" applyFill="1" applyBorder="1" applyAlignment="1">
      <alignment horizontal="left" vertical="center" wrapText="1"/>
    </xf>
    <xf numFmtId="165" fontId="26" fillId="5" borderId="16" xfId="0" applyNumberFormat="1" applyFont="1" applyFill="1" applyBorder="1" applyAlignment="1">
      <alignment vertical="center"/>
    </xf>
    <xf numFmtId="165" fontId="26" fillId="0" borderId="16" xfId="0" applyNumberFormat="1" applyFont="1" applyBorder="1" applyAlignment="1">
      <alignment vertical="center"/>
    </xf>
    <xf numFmtId="165" fontId="26" fillId="5" borderId="0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4" xfId="3" applyFont="1" applyBorder="1" applyAlignment="1">
      <alignment horizontal="justify" vertical="center" wrapText="1"/>
    </xf>
    <xf numFmtId="0" fontId="11" fillId="3" borderId="5" xfId="3" applyFont="1" applyFill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 wrapText="1"/>
    </xf>
    <xf numFmtId="0" fontId="20" fillId="4" borderId="14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/>
    </xf>
    <xf numFmtId="10" fontId="18" fillId="0" borderId="12" xfId="0" applyNumberFormat="1" applyFont="1" applyBorder="1" applyAlignment="1">
      <alignment horizontal="left" vertical="center" wrapText="1"/>
    </xf>
    <xf numFmtId="0" fontId="20" fillId="4" borderId="14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4" fontId="18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7" fillId="2" borderId="8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/>
    </xf>
    <xf numFmtId="44" fontId="18" fillId="0" borderId="9" xfId="1" applyFont="1" applyFill="1" applyBorder="1" applyAlignment="1"/>
    <xf numFmtId="44" fontId="18" fillId="0" borderId="10" xfId="1" applyFont="1" applyFill="1" applyBorder="1" applyAlignment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15" fillId="4" borderId="0" xfId="0" applyFont="1" applyFill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14" fontId="18" fillId="0" borderId="8" xfId="0" applyNumberFormat="1" applyFont="1" applyBorder="1" applyAlignment="1">
      <alignment horizontal="center"/>
    </xf>
  </cellXfs>
  <cellStyles count="5">
    <cellStyle name="Moeda" xfId="1" builtinId="4"/>
    <cellStyle name="Normal" xfId="0" builtinId="0"/>
    <cellStyle name="Normal 2" xfId="3" xr:uid="{62B18644-C866-4959-93DE-EF59844FD1D0}"/>
    <cellStyle name="Normal 2 2" xfId="4" xr:uid="{0E2B4F0D-A0B9-44AC-B383-A13EE308306A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6392333</xdr:colOff>
      <xdr:row>19</xdr:row>
      <xdr:rowOff>1037166</xdr:rowOff>
    </xdr:from>
    <xdr:to>
      <xdr:col>3</xdr:col>
      <xdr:colOff>1026585</xdr:colOff>
      <xdr:row>24</xdr:row>
      <xdr:rowOff>13759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0BE30D8-269E-4609-A2D7-4FC0A5130EBB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92" t="27435" r="32954" b="37422"/>
        <a:stretch/>
      </xdr:blipFill>
      <xdr:spPr bwMode="auto">
        <a:xfrm>
          <a:off x="7744883" y="14651566"/>
          <a:ext cx="1581152" cy="104034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4741334</xdr:colOff>
      <xdr:row>19</xdr:row>
      <xdr:rowOff>1217084</xdr:rowOff>
    </xdr:from>
    <xdr:to>
      <xdr:col>5</xdr:col>
      <xdr:colOff>560918</xdr:colOff>
      <xdr:row>29</xdr:row>
      <xdr:rowOff>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77A7071-76E0-4454-90FB-20235A2FC3B9}"/>
            </a:ext>
          </a:extLst>
        </xdr:cNvPr>
        <xdr:cNvSpPr txBox="1"/>
      </xdr:nvSpPr>
      <xdr:spPr>
        <a:xfrm>
          <a:off x="6093884" y="14831484"/>
          <a:ext cx="4950884" cy="186266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JOELMA BRASIL LIMA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CPF: 635.264.092-34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presidente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pical%20Not/Documents/mario/1%20EMPRESAS%20CLIENTES/TROPICAL%20PARQUET/EDITAIS/PE%2038%202023%20TJ%2009%2005%202023/PROPOSTA%20PE%2038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GRUPO 2"/>
      <sheetName val="CARREGADOR (3)"/>
      <sheetName val="CARREGADOR"/>
      <sheetName val="CARREGADOR (2)"/>
      <sheetName val="MAT E EQUIP (2)"/>
      <sheetName val="PROPOSTA"/>
      <sheetName val="Planilha1"/>
      <sheetName val="MAT E EQUIP"/>
      <sheetName val="COMPL M2 rbo (2)"/>
      <sheetName val="OP ROÇ"/>
      <sheetName val="JARD"/>
      <sheetName val="ROÇADOR JARD INTERIOR"/>
    </sheetNames>
    <sheetDataSet>
      <sheetData sheetId="0">
        <row r="16">
          <cell r="H16">
            <v>38192.879999999997</v>
          </cell>
        </row>
        <row r="18">
          <cell r="H18">
            <v>114578.64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32120-7A62-4AD4-A57E-74D5D1A401B1}">
  <sheetPr>
    <tabColor rgb="FFC00000"/>
    <pageSetUpPr fitToPage="1"/>
  </sheetPr>
  <dimension ref="A1:K30"/>
  <sheetViews>
    <sheetView tabSelected="1" view="pageBreakPreview" topLeftCell="A11" zoomScale="60" zoomScaleNormal="100" workbookViewId="0">
      <selection activeCell="G15" sqref="G15"/>
    </sheetView>
  </sheetViews>
  <sheetFormatPr defaultColWidth="9.1796875" defaultRowHeight="15.5" x14ac:dyDescent="0.35"/>
  <cols>
    <col min="1" max="1" width="8.1796875" style="5" customWidth="1"/>
    <col min="2" max="2" width="11.1796875" style="5" customWidth="1"/>
    <col min="3" max="3" width="99.453125" style="5" customWidth="1"/>
    <col min="4" max="5" width="15.6328125" style="5" customWidth="1"/>
    <col min="6" max="6" width="20.6328125" style="5" customWidth="1"/>
    <col min="7" max="7" width="30.6328125" style="30" customWidth="1"/>
    <col min="8" max="8" width="30.6328125" style="5" customWidth="1"/>
    <col min="9" max="9" width="31.26953125" style="5" customWidth="1"/>
    <col min="10" max="10" width="23.453125" style="5" customWidth="1"/>
    <col min="11" max="16384" width="9.1796875" style="5"/>
  </cols>
  <sheetData>
    <row r="1" spans="1:11" ht="24" x14ac:dyDescent="0.4">
      <c r="A1" s="1" t="s">
        <v>0</v>
      </c>
      <c r="B1" s="2"/>
      <c r="C1" s="3"/>
      <c r="D1" s="4"/>
      <c r="E1" s="4"/>
      <c r="F1" s="4"/>
      <c r="G1" s="4"/>
      <c r="H1" s="4"/>
    </row>
    <row r="2" spans="1:11" ht="24" x14ac:dyDescent="0.4">
      <c r="A2" s="1"/>
      <c r="B2" s="2"/>
      <c r="C2" s="3"/>
      <c r="D2" s="4"/>
      <c r="E2" s="4"/>
      <c r="F2" s="4"/>
      <c r="G2" s="4"/>
      <c r="H2" s="4"/>
    </row>
    <row r="3" spans="1:11" ht="24" x14ac:dyDescent="0.4">
      <c r="A3" s="1" t="s">
        <v>1</v>
      </c>
      <c r="B3" s="2"/>
      <c r="C3" s="3"/>
      <c r="D3" s="4"/>
      <c r="E3" s="4"/>
      <c r="F3" s="4"/>
      <c r="G3" s="4"/>
      <c r="H3" s="4"/>
    </row>
    <row r="4" spans="1:11" ht="24" x14ac:dyDescent="0.4">
      <c r="A4" s="1" t="s">
        <v>2</v>
      </c>
      <c r="B4" s="6"/>
      <c r="C4" s="6"/>
      <c r="D4" s="6"/>
      <c r="E4" s="6"/>
      <c r="F4" s="6"/>
      <c r="G4" s="6"/>
      <c r="H4" s="4"/>
    </row>
    <row r="5" spans="1:11" ht="24" x14ac:dyDescent="0.4">
      <c r="A5" s="1" t="s">
        <v>3</v>
      </c>
      <c r="B5" s="6"/>
      <c r="C5" s="6"/>
      <c r="D5" s="6"/>
      <c r="E5" s="6"/>
      <c r="F5" s="6"/>
      <c r="G5" s="6"/>
      <c r="H5" s="4"/>
    </row>
    <row r="6" spans="1:11" ht="24" x14ac:dyDescent="0.4">
      <c r="A6" s="1"/>
      <c r="B6" s="7"/>
      <c r="C6" s="7"/>
      <c r="D6" s="7"/>
      <c r="E6" s="7"/>
      <c r="F6" s="7"/>
      <c r="G6" s="4"/>
      <c r="H6" s="4"/>
    </row>
    <row r="7" spans="1:11" ht="23.5" x14ac:dyDescent="0.4">
      <c r="A7" s="8"/>
      <c r="B7" s="9"/>
      <c r="C7" s="9"/>
      <c r="D7" s="9"/>
      <c r="E7" s="9"/>
      <c r="F7" s="9"/>
      <c r="G7" s="9"/>
      <c r="H7" s="4"/>
    </row>
    <row r="8" spans="1:11" ht="24.5" thickBot="1" x14ac:dyDescent="0.65">
      <c r="A8" s="10"/>
      <c r="B8" s="9"/>
      <c r="C8" s="9"/>
      <c r="D8" s="9"/>
      <c r="E8" s="9"/>
      <c r="F8" s="9"/>
      <c r="G8" s="9"/>
      <c r="H8" s="4"/>
    </row>
    <row r="9" spans="1:11" ht="47" customHeight="1" thickBot="1" x14ac:dyDescent="0.4">
      <c r="A9" s="119" t="s">
        <v>4</v>
      </c>
      <c r="B9" s="120"/>
      <c r="C9" s="120"/>
      <c r="D9" s="120"/>
      <c r="E9" s="120"/>
      <c r="F9" s="120"/>
      <c r="G9" s="120"/>
      <c r="H9" s="121"/>
    </row>
    <row r="10" spans="1:11" ht="157" customHeight="1" thickBot="1" x14ac:dyDescent="0.4">
      <c r="A10" s="122" t="s">
        <v>5</v>
      </c>
      <c r="B10" s="122"/>
      <c r="C10" s="122"/>
      <c r="D10" s="122"/>
      <c r="E10" s="122"/>
      <c r="F10" s="122"/>
      <c r="G10" s="122"/>
      <c r="H10" s="122"/>
    </row>
    <row r="11" spans="1:11" ht="31" customHeight="1" thickBot="1" x14ac:dyDescent="0.4">
      <c r="A11" s="11"/>
      <c r="B11" s="11"/>
      <c r="C11" s="11"/>
      <c r="D11" s="11"/>
      <c r="E11" s="11"/>
      <c r="F11" s="11"/>
      <c r="G11" s="11"/>
      <c r="H11" s="11"/>
    </row>
    <row r="12" spans="1:11" ht="50" customHeight="1" thickBot="1" x14ac:dyDescent="0.4">
      <c r="A12" s="123" t="s">
        <v>6</v>
      </c>
      <c r="B12" s="123"/>
      <c r="C12" s="123"/>
      <c r="D12" s="123"/>
      <c r="E12" s="123"/>
      <c r="F12" s="123"/>
      <c r="G12" s="123"/>
      <c r="H12" s="123"/>
    </row>
    <row r="13" spans="1:11" ht="50" customHeight="1" thickBot="1" x14ac:dyDescent="0.4">
      <c r="A13" s="12" t="s">
        <v>7</v>
      </c>
      <c r="B13" s="12" t="s">
        <v>8</v>
      </c>
      <c r="C13" s="12" t="s">
        <v>9</v>
      </c>
      <c r="D13" s="12" t="s">
        <v>10</v>
      </c>
      <c r="E13" s="12" t="s">
        <v>11</v>
      </c>
      <c r="F13" s="12" t="s">
        <v>12</v>
      </c>
      <c r="G13" s="12" t="s">
        <v>13</v>
      </c>
      <c r="H13" s="12" t="s">
        <v>14</v>
      </c>
    </row>
    <row r="14" spans="1:11" ht="100" customHeight="1" thickBot="1" x14ac:dyDescent="0.4">
      <c r="A14" s="13">
        <v>1</v>
      </c>
      <c r="B14" s="13">
        <v>5380</v>
      </c>
      <c r="C14" s="14" t="s">
        <v>15</v>
      </c>
      <c r="D14" s="13" t="s">
        <v>16</v>
      </c>
      <c r="E14" s="15">
        <v>14</v>
      </c>
      <c r="F14" s="16">
        <f>'INTERPRETE RBO'!D165</f>
        <v>6714.25</v>
      </c>
      <c r="G14" s="17">
        <f>E14*F14</f>
        <v>93999.5</v>
      </c>
      <c r="H14" s="17">
        <f>G14*12</f>
        <v>1127994</v>
      </c>
      <c r="I14" s="18">
        <v>94000</v>
      </c>
      <c r="J14" s="19"/>
      <c r="K14" s="20"/>
    </row>
    <row r="15" spans="1:11" ht="100" customHeight="1" thickBot="1" x14ac:dyDescent="0.4">
      <c r="A15" s="13">
        <v>2</v>
      </c>
      <c r="B15" s="13">
        <v>5380</v>
      </c>
      <c r="C15" s="14" t="s">
        <v>17</v>
      </c>
      <c r="D15" s="13" t="s">
        <v>16</v>
      </c>
      <c r="E15" s="15">
        <v>6</v>
      </c>
      <c r="F15" s="16">
        <f>'CUIDADOR RBO'!D165</f>
        <v>3183.32</v>
      </c>
      <c r="G15" s="17">
        <f>E15*F15</f>
        <v>19099.919999999998</v>
      </c>
      <c r="H15" s="17">
        <f>G15*12</f>
        <v>229199.04</v>
      </c>
      <c r="I15" s="18">
        <v>19100</v>
      </c>
      <c r="J15" s="21"/>
      <c r="K15" s="20"/>
    </row>
    <row r="16" spans="1:11" ht="50" customHeight="1" thickBot="1" x14ac:dyDescent="0.4">
      <c r="A16" s="124" t="s">
        <v>18</v>
      </c>
      <c r="B16" s="125"/>
      <c r="C16" s="125"/>
      <c r="D16" s="125"/>
      <c r="E16" s="125"/>
      <c r="F16" s="126"/>
      <c r="G16" s="22">
        <f>SUM(G14:G15)</f>
        <v>113099.42</v>
      </c>
      <c r="H16" s="22">
        <f>SUM(H14:H15)</f>
        <v>1357193.04</v>
      </c>
      <c r="I16" s="23"/>
      <c r="J16" s="21"/>
      <c r="K16" s="20"/>
    </row>
    <row r="17" spans="1:11" ht="30" customHeight="1" thickBot="1" x14ac:dyDescent="0.4">
      <c r="A17" s="127">
        <v>5</v>
      </c>
      <c r="B17" s="128"/>
      <c r="C17" s="128"/>
      <c r="D17" s="128"/>
      <c r="E17" s="128"/>
      <c r="F17" s="128"/>
      <c r="G17" s="128"/>
      <c r="H17" s="129"/>
      <c r="I17" s="23"/>
      <c r="J17" s="24"/>
      <c r="K17" s="20"/>
    </row>
    <row r="18" spans="1:11" ht="50" customHeight="1" x14ac:dyDescent="0.35">
      <c r="A18" s="25"/>
      <c r="B18" s="25"/>
      <c r="C18" s="25"/>
      <c r="D18" s="25"/>
      <c r="E18" s="25"/>
      <c r="F18" s="25"/>
      <c r="G18" s="26"/>
      <c r="H18" s="26"/>
    </row>
    <row r="19" spans="1:11" ht="215" customHeight="1" x14ac:dyDescent="0.35">
      <c r="A19" s="130" t="s">
        <v>19</v>
      </c>
      <c r="B19" s="130"/>
      <c r="C19" s="130"/>
      <c r="D19" s="130"/>
      <c r="E19" s="130"/>
      <c r="F19" s="130"/>
      <c r="G19" s="130"/>
      <c r="H19" s="130"/>
    </row>
    <row r="20" spans="1:11" ht="98.5" customHeight="1" x14ac:dyDescent="0.55000000000000004">
      <c r="A20" s="27"/>
      <c r="B20" s="27"/>
      <c r="C20" s="27"/>
      <c r="D20" s="27"/>
      <c r="E20" s="27"/>
      <c r="F20" s="27"/>
      <c r="G20" s="28"/>
      <c r="H20" s="29" t="s">
        <v>20</v>
      </c>
    </row>
    <row r="21" spans="1:11" ht="16" x14ac:dyDescent="0.4">
      <c r="A21" s="27"/>
      <c r="B21" s="27"/>
      <c r="C21" s="27"/>
      <c r="D21" s="27"/>
      <c r="E21" s="27"/>
      <c r="F21" s="27"/>
      <c r="G21" s="28"/>
      <c r="H21" s="27"/>
    </row>
    <row r="22" spans="1:11" ht="16" x14ac:dyDescent="0.4">
      <c r="A22" s="27"/>
      <c r="B22" s="27"/>
      <c r="C22" s="27"/>
      <c r="D22" s="27"/>
      <c r="E22" s="27"/>
      <c r="F22" s="27"/>
      <c r="G22" s="28"/>
      <c r="H22" s="27"/>
    </row>
    <row r="23" spans="1:11" ht="16" x14ac:dyDescent="0.4">
      <c r="A23" s="27"/>
      <c r="B23" s="27"/>
      <c r="C23" s="27"/>
      <c r="D23" s="27"/>
      <c r="E23" s="27"/>
      <c r="F23" s="27"/>
      <c r="G23" s="28"/>
      <c r="H23" s="27"/>
    </row>
    <row r="24" spans="1:11" ht="16" x14ac:dyDescent="0.4">
      <c r="A24" s="27"/>
      <c r="B24" s="27"/>
      <c r="C24" s="27"/>
      <c r="D24" s="27"/>
      <c r="E24" s="27"/>
      <c r="F24" s="27"/>
      <c r="G24" s="28"/>
      <c r="H24" s="27"/>
    </row>
    <row r="25" spans="1:11" ht="16" x14ac:dyDescent="0.4">
      <c r="A25" s="27"/>
      <c r="B25" s="27"/>
      <c r="C25" s="27"/>
      <c r="D25" s="27"/>
      <c r="E25" s="27"/>
      <c r="F25" s="27"/>
      <c r="G25" s="28"/>
      <c r="H25" s="27"/>
    </row>
    <row r="26" spans="1:11" ht="16" x14ac:dyDescent="0.4">
      <c r="A26" s="27"/>
      <c r="B26" s="27"/>
      <c r="C26" s="27"/>
      <c r="D26" s="27"/>
      <c r="E26" s="27"/>
      <c r="F26" s="27"/>
      <c r="G26" s="28"/>
      <c r="H26" s="27"/>
    </row>
    <row r="27" spans="1:11" ht="16" x14ac:dyDescent="0.4">
      <c r="A27" s="27"/>
      <c r="B27" s="27"/>
      <c r="C27" s="27"/>
      <c r="D27" s="27"/>
      <c r="E27" s="27"/>
      <c r="F27" s="27"/>
      <c r="G27" s="28"/>
      <c r="H27" s="27"/>
    </row>
    <row r="28" spans="1:11" ht="16" x14ac:dyDescent="0.4">
      <c r="A28" s="27"/>
      <c r="B28" s="27"/>
      <c r="C28" s="27"/>
      <c r="D28" s="27"/>
      <c r="E28" s="27"/>
      <c r="F28" s="27"/>
      <c r="G28" s="28"/>
      <c r="H28" s="27"/>
    </row>
    <row r="29" spans="1:11" ht="16" x14ac:dyDescent="0.4">
      <c r="A29" s="27"/>
      <c r="B29" s="27"/>
      <c r="C29" s="27"/>
      <c r="D29" s="27"/>
      <c r="E29" s="27"/>
      <c r="F29" s="27"/>
      <c r="G29" s="28"/>
      <c r="H29" s="27"/>
    </row>
    <row r="30" spans="1:11" ht="16" x14ac:dyDescent="0.4">
      <c r="A30" s="27"/>
      <c r="B30" s="27"/>
      <c r="C30" s="27"/>
      <c r="D30" s="27"/>
      <c r="E30" s="27"/>
      <c r="F30" s="27"/>
      <c r="G30" s="28"/>
      <c r="H30" s="27"/>
    </row>
  </sheetData>
  <mergeCells count="6">
    <mergeCell ref="A19:H19"/>
    <mergeCell ref="A9:H9"/>
    <mergeCell ref="A10:H10"/>
    <mergeCell ref="A12:H12"/>
    <mergeCell ref="A16:F16"/>
    <mergeCell ref="A17:H17"/>
  </mergeCells>
  <printOptions horizontalCentered="1"/>
  <pageMargins left="0.59055118110236227" right="0.59055118110236227" top="1.3779527559055118" bottom="0.78740157480314965" header="0" footer="0"/>
  <pageSetup paperSize="9" scale="38" fitToHeight="0" orientation="portrait" r:id="rId1"/>
  <headerFooter scaleWithDoc="0" alignWithMargins="0"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478FF-CF62-4DBA-9319-27F7ACB8729C}">
  <sheetPr>
    <tabColor rgb="FFC00000"/>
    <pageSetUpPr fitToPage="1"/>
  </sheetPr>
  <dimension ref="A1:J165"/>
  <sheetViews>
    <sheetView topLeftCell="A146" zoomScale="90" zoomScaleNormal="90" zoomScaleSheetLayoutView="70" workbookViewId="0">
      <selection activeCell="C143" sqref="C143"/>
    </sheetView>
  </sheetViews>
  <sheetFormatPr defaultColWidth="9.1796875" defaultRowHeight="15.5" x14ac:dyDescent="0.35"/>
  <cols>
    <col min="1" max="1" width="9.1796875" style="31"/>
    <col min="2" max="2" width="80.54296875" style="31" customWidth="1"/>
    <col min="3" max="3" width="18" style="31" customWidth="1"/>
    <col min="4" max="4" width="17.54296875" style="31" customWidth="1"/>
    <col min="5" max="5" width="12.7265625" style="31" customWidth="1"/>
    <col min="6" max="6" width="19.7265625" style="31" customWidth="1"/>
    <col min="7" max="7" width="15.1796875" style="31" customWidth="1"/>
    <col min="8" max="16384" width="9.1796875" style="31"/>
  </cols>
  <sheetData>
    <row r="1" spans="1:4" ht="17.5" x14ac:dyDescent="0.35">
      <c r="A1" s="154" t="s">
        <v>21</v>
      </c>
      <c r="B1" s="154"/>
      <c r="C1" s="154"/>
      <c r="D1" s="154"/>
    </row>
    <row r="2" spans="1:4" ht="17.5" x14ac:dyDescent="0.35">
      <c r="A2" s="154" t="s">
        <v>22</v>
      </c>
      <c r="B2" s="154"/>
      <c r="C2" s="154"/>
      <c r="D2" s="154"/>
    </row>
    <row r="3" spans="1:4" x14ac:dyDescent="0.35">
      <c r="A3" s="32"/>
      <c r="B3" s="32"/>
      <c r="C3" s="32"/>
      <c r="D3" s="32"/>
    </row>
    <row r="4" spans="1:4" x14ac:dyDescent="0.35">
      <c r="A4" s="33" t="s">
        <v>0</v>
      </c>
      <c r="C4" s="34"/>
      <c r="D4" s="34"/>
    </row>
    <row r="5" spans="1:4" x14ac:dyDescent="0.35">
      <c r="A5" s="35"/>
      <c r="B5" s="34"/>
      <c r="C5" s="34"/>
      <c r="D5" s="34"/>
    </row>
    <row r="6" spans="1:4" x14ac:dyDescent="0.35">
      <c r="A6" s="36" t="s">
        <v>1</v>
      </c>
      <c r="B6" s="34"/>
      <c r="C6" s="34"/>
      <c r="D6" s="34"/>
    </row>
    <row r="7" spans="1:4" x14ac:dyDescent="0.35">
      <c r="A7" s="37" t="s">
        <v>2</v>
      </c>
      <c r="B7" s="34"/>
      <c r="C7" s="34"/>
      <c r="D7" s="34"/>
    </row>
    <row r="8" spans="1:4" x14ac:dyDescent="0.35">
      <c r="A8" s="36" t="s">
        <v>3</v>
      </c>
      <c r="B8" s="34"/>
      <c r="C8" s="34"/>
      <c r="D8" s="34"/>
    </row>
    <row r="9" spans="1:4" x14ac:dyDescent="0.35">
      <c r="A9" s="36"/>
      <c r="B9" s="34"/>
      <c r="C9" s="34"/>
      <c r="D9" s="34"/>
    </row>
    <row r="10" spans="1:4" x14ac:dyDescent="0.35">
      <c r="A10" s="35"/>
      <c r="B10" s="34"/>
      <c r="C10" s="34"/>
      <c r="D10" s="34"/>
    </row>
    <row r="11" spans="1:4" x14ac:dyDescent="0.35">
      <c r="A11" s="35"/>
      <c r="B11" s="155"/>
      <c r="C11" s="155"/>
      <c r="D11" s="155"/>
    </row>
    <row r="12" spans="1:4" x14ac:dyDescent="0.35">
      <c r="A12" s="156" t="s">
        <v>23</v>
      </c>
      <c r="B12" s="156"/>
      <c r="C12" s="156"/>
      <c r="D12" s="156"/>
    </row>
    <row r="13" spans="1:4" x14ac:dyDescent="0.35">
      <c r="A13" s="38" t="s">
        <v>24</v>
      </c>
      <c r="B13" s="39" t="s">
        <v>25</v>
      </c>
      <c r="C13" s="157" t="s">
        <v>26</v>
      </c>
      <c r="D13" s="152"/>
    </row>
    <row r="14" spans="1:4" ht="15.5" customHeight="1" x14ac:dyDescent="0.35">
      <c r="A14" s="38" t="s">
        <v>27</v>
      </c>
      <c r="B14" s="39" t="s">
        <v>28</v>
      </c>
      <c r="C14" s="152" t="s">
        <v>29</v>
      </c>
      <c r="D14" s="152"/>
    </row>
    <row r="15" spans="1:4" x14ac:dyDescent="0.35">
      <c r="A15" s="38" t="s">
        <v>30</v>
      </c>
      <c r="B15" s="39" t="s">
        <v>31</v>
      </c>
      <c r="C15" s="152"/>
      <c r="D15" s="152"/>
    </row>
    <row r="16" spans="1:4" x14ac:dyDescent="0.35">
      <c r="A16" s="38" t="s">
        <v>32</v>
      </c>
      <c r="B16" s="39" t="s">
        <v>33</v>
      </c>
      <c r="C16" s="152">
        <v>12</v>
      </c>
      <c r="D16" s="152"/>
    </row>
    <row r="17" spans="1:4" x14ac:dyDescent="0.35">
      <c r="A17" s="40"/>
      <c r="B17" s="35"/>
      <c r="C17" s="34"/>
      <c r="D17" s="34"/>
    </row>
    <row r="18" spans="1:4" x14ac:dyDescent="0.35">
      <c r="A18" s="145" t="s">
        <v>34</v>
      </c>
      <c r="B18" s="145"/>
      <c r="C18" s="145"/>
      <c r="D18" s="145"/>
    </row>
    <row r="19" spans="1:4" x14ac:dyDescent="0.35">
      <c r="A19" s="38">
        <v>1</v>
      </c>
      <c r="B19" s="39" t="s">
        <v>35</v>
      </c>
      <c r="C19" s="149" t="s">
        <v>36</v>
      </c>
      <c r="D19" s="144"/>
    </row>
    <row r="20" spans="1:4" x14ac:dyDescent="0.35">
      <c r="A20" s="38">
        <v>2</v>
      </c>
      <c r="B20" s="39" t="s">
        <v>37</v>
      </c>
      <c r="C20" s="149"/>
      <c r="D20" s="144"/>
    </row>
    <row r="21" spans="1:4" ht="15.5" customHeight="1" x14ac:dyDescent="0.35">
      <c r="A21" s="38">
        <v>3</v>
      </c>
      <c r="B21" s="39" t="s">
        <v>38</v>
      </c>
      <c r="C21" s="153" t="s">
        <v>39</v>
      </c>
      <c r="D21" s="144"/>
    </row>
    <row r="22" spans="1:4" x14ac:dyDescent="0.35">
      <c r="A22" s="40"/>
      <c r="B22" s="35"/>
      <c r="C22" s="34"/>
      <c r="D22" s="34"/>
    </row>
    <row r="23" spans="1:4" x14ac:dyDescent="0.35">
      <c r="A23" s="145" t="s">
        <v>40</v>
      </c>
      <c r="B23" s="145"/>
      <c r="C23" s="145"/>
      <c r="D23" s="145"/>
    </row>
    <row r="24" spans="1:4" x14ac:dyDescent="0.35">
      <c r="A24" s="146" t="s">
        <v>41</v>
      </c>
      <c r="B24" s="147"/>
      <c r="C24" s="147"/>
      <c r="D24" s="148"/>
    </row>
    <row r="25" spans="1:4" x14ac:dyDescent="0.35">
      <c r="A25" s="38">
        <v>1</v>
      </c>
      <c r="B25" s="39" t="s">
        <v>42</v>
      </c>
      <c r="C25" s="146" t="s">
        <v>39</v>
      </c>
      <c r="D25" s="148"/>
    </row>
    <row r="26" spans="1:4" x14ac:dyDescent="0.35">
      <c r="A26" s="38">
        <v>2</v>
      </c>
      <c r="B26" s="39" t="s">
        <v>43</v>
      </c>
      <c r="C26" s="149" t="s">
        <v>44</v>
      </c>
      <c r="D26" s="144"/>
    </row>
    <row r="27" spans="1:4" x14ac:dyDescent="0.35">
      <c r="A27" s="38">
        <v>3</v>
      </c>
      <c r="B27" s="39" t="s">
        <v>45</v>
      </c>
      <c r="C27" s="150">
        <v>3385.14</v>
      </c>
      <c r="D27" s="151"/>
    </row>
    <row r="28" spans="1:4" x14ac:dyDescent="0.35">
      <c r="A28" s="38">
        <v>4</v>
      </c>
      <c r="B28" s="39" t="s">
        <v>46</v>
      </c>
      <c r="C28" s="149" t="s">
        <v>39</v>
      </c>
      <c r="D28" s="144"/>
    </row>
    <row r="29" spans="1:4" x14ac:dyDescent="0.35">
      <c r="A29" s="38">
        <v>5</v>
      </c>
      <c r="B29" s="39" t="s">
        <v>47</v>
      </c>
      <c r="C29" s="143">
        <v>44927</v>
      </c>
      <c r="D29" s="144"/>
    </row>
    <row r="30" spans="1:4" x14ac:dyDescent="0.35">
      <c r="C30" s="41"/>
      <c r="D30" s="41"/>
    </row>
    <row r="31" spans="1:4" x14ac:dyDescent="0.35">
      <c r="C31" s="41"/>
      <c r="D31" s="41"/>
    </row>
    <row r="32" spans="1:4" x14ac:dyDescent="0.35">
      <c r="A32" s="136" t="s">
        <v>48</v>
      </c>
      <c r="B32" s="136"/>
      <c r="C32" s="136"/>
      <c r="D32" s="136"/>
    </row>
    <row r="33" spans="1:4" x14ac:dyDescent="0.35">
      <c r="A33" s="42">
        <v>1</v>
      </c>
      <c r="B33" s="42" t="s">
        <v>49</v>
      </c>
      <c r="C33" s="43" t="s">
        <v>50</v>
      </c>
      <c r="D33" s="42" t="s">
        <v>51</v>
      </c>
    </row>
    <row r="34" spans="1:4" x14ac:dyDescent="0.35">
      <c r="A34" s="44" t="s">
        <v>24</v>
      </c>
      <c r="B34" s="45" t="s">
        <v>52</v>
      </c>
      <c r="C34" s="46"/>
      <c r="D34" s="47">
        <f>C27</f>
        <v>3385.14</v>
      </c>
    </row>
    <row r="35" spans="1:4" x14ac:dyDescent="0.35">
      <c r="A35" s="44" t="s">
        <v>27</v>
      </c>
      <c r="B35" s="45" t="s">
        <v>53</v>
      </c>
      <c r="C35" s="46"/>
      <c r="D35" s="47"/>
    </row>
    <row r="36" spans="1:4" x14ac:dyDescent="0.35">
      <c r="A36" s="44" t="s">
        <v>30</v>
      </c>
      <c r="B36" s="45" t="s">
        <v>54</v>
      </c>
      <c r="C36" s="46"/>
      <c r="D36" s="47"/>
    </row>
    <row r="37" spans="1:4" x14ac:dyDescent="0.35">
      <c r="A37" s="44" t="s">
        <v>32</v>
      </c>
      <c r="B37" s="45" t="s">
        <v>55</v>
      </c>
      <c r="C37" s="46"/>
      <c r="D37" s="47"/>
    </row>
    <row r="38" spans="1:4" x14ac:dyDescent="0.35">
      <c r="A38" s="44" t="s">
        <v>56</v>
      </c>
      <c r="B38" s="45" t="s">
        <v>57</v>
      </c>
      <c r="C38" s="46"/>
      <c r="D38" s="47"/>
    </row>
    <row r="39" spans="1:4" x14ac:dyDescent="0.35">
      <c r="A39" s="44" t="s">
        <v>58</v>
      </c>
      <c r="B39" s="45" t="s">
        <v>59</v>
      </c>
      <c r="C39" s="46"/>
      <c r="D39" s="47"/>
    </row>
    <row r="40" spans="1:4" x14ac:dyDescent="0.35">
      <c r="A40" s="44" t="s">
        <v>60</v>
      </c>
      <c r="B40" s="45" t="s">
        <v>61</v>
      </c>
      <c r="C40" s="46"/>
      <c r="D40" s="47"/>
    </row>
    <row r="41" spans="1:4" x14ac:dyDescent="0.35">
      <c r="A41" s="132" t="s">
        <v>62</v>
      </c>
      <c r="B41" s="132"/>
      <c r="C41" s="48"/>
      <c r="D41" s="49">
        <f>SUM(D34:D40)</f>
        <v>3385.14</v>
      </c>
    </row>
    <row r="42" spans="1:4" x14ac:dyDescent="0.35">
      <c r="A42" s="50"/>
      <c r="B42" s="50"/>
      <c r="C42" s="50"/>
      <c r="D42" s="50"/>
    </row>
    <row r="43" spans="1:4" x14ac:dyDescent="0.35">
      <c r="A43" s="136" t="s">
        <v>63</v>
      </c>
      <c r="B43" s="136"/>
      <c r="C43" s="136"/>
      <c r="D43" s="136"/>
    </row>
    <row r="44" spans="1:4" x14ac:dyDescent="0.35">
      <c r="A44" s="136" t="s">
        <v>64</v>
      </c>
      <c r="B44" s="136"/>
      <c r="C44" s="136"/>
      <c r="D44" s="136"/>
    </row>
    <row r="45" spans="1:4" x14ac:dyDescent="0.35">
      <c r="A45" s="42" t="s">
        <v>65</v>
      </c>
      <c r="B45" s="42" t="s">
        <v>66</v>
      </c>
      <c r="C45" s="51" t="s">
        <v>50</v>
      </c>
      <c r="D45" s="42" t="s">
        <v>51</v>
      </c>
    </row>
    <row r="46" spans="1:4" x14ac:dyDescent="0.35">
      <c r="A46" s="44" t="s">
        <v>24</v>
      </c>
      <c r="B46" s="52" t="s">
        <v>67</v>
      </c>
      <c r="C46" s="53">
        <v>8.3299999999999999E-2</v>
      </c>
      <c r="D46" s="54">
        <f>C46*D41</f>
        <v>281.98</v>
      </c>
    </row>
    <row r="47" spans="1:4" x14ac:dyDescent="0.35">
      <c r="A47" s="44" t="s">
        <v>27</v>
      </c>
      <c r="B47" s="52" t="s">
        <v>68</v>
      </c>
      <c r="C47" s="53">
        <v>0.121</v>
      </c>
      <c r="D47" s="54">
        <f>C47*D41</f>
        <v>409.6</v>
      </c>
    </row>
    <row r="48" spans="1:4" x14ac:dyDescent="0.35">
      <c r="A48" s="132" t="s">
        <v>62</v>
      </c>
      <c r="B48" s="132"/>
      <c r="C48" s="55">
        <f>SUM(C46:C47)</f>
        <v>0.20430000000000001</v>
      </c>
      <c r="D48" s="56">
        <f>SUM(D46:D47)</f>
        <v>691.58</v>
      </c>
    </row>
    <row r="49" spans="1:10" x14ac:dyDescent="0.35">
      <c r="A49" s="50"/>
      <c r="B49" s="50"/>
      <c r="C49" s="50"/>
      <c r="D49" s="50"/>
    </row>
    <row r="50" spans="1:10" ht="52.5" customHeight="1" x14ac:dyDescent="0.35">
      <c r="A50" s="132" t="s">
        <v>69</v>
      </c>
      <c r="B50" s="132"/>
      <c r="C50" s="132"/>
      <c r="D50" s="132"/>
      <c r="J50" s="57"/>
    </row>
    <row r="51" spans="1:10" x14ac:dyDescent="0.35">
      <c r="A51" s="42" t="s">
        <v>70</v>
      </c>
      <c r="B51" s="42" t="s">
        <v>71</v>
      </c>
      <c r="C51" s="42" t="s">
        <v>72</v>
      </c>
      <c r="D51" s="42" t="s">
        <v>51</v>
      </c>
    </row>
    <row r="52" spans="1:10" x14ac:dyDescent="0.35">
      <c r="A52" s="44" t="s">
        <v>24</v>
      </c>
      <c r="B52" s="45" t="s">
        <v>73</v>
      </c>
      <c r="C52" s="58">
        <v>0.2</v>
      </c>
      <c r="D52" s="54">
        <f>C52*($D$41+$D$48)</f>
        <v>815.34</v>
      </c>
    </row>
    <row r="53" spans="1:10" x14ac:dyDescent="0.35">
      <c r="A53" s="44" t="s">
        <v>27</v>
      </c>
      <c r="B53" s="45" t="s">
        <v>74</v>
      </c>
      <c r="C53" s="58"/>
      <c r="D53" s="54">
        <f t="shared" ref="D53:D59" si="0">C53*($D$41+$D$48)</f>
        <v>0</v>
      </c>
      <c r="J53" s="57"/>
    </row>
    <row r="54" spans="1:10" x14ac:dyDescent="0.35">
      <c r="A54" s="44" t="s">
        <v>30</v>
      </c>
      <c r="B54" s="45" t="s">
        <v>75</v>
      </c>
      <c r="C54" s="59">
        <v>0.03</v>
      </c>
      <c r="D54" s="54">
        <f t="shared" si="0"/>
        <v>122.3</v>
      </c>
      <c r="J54" s="60"/>
    </row>
    <row r="55" spans="1:10" x14ac:dyDescent="0.35">
      <c r="A55" s="44" t="s">
        <v>32</v>
      </c>
      <c r="B55" s="45" t="s">
        <v>76</v>
      </c>
      <c r="C55" s="58"/>
      <c r="D55" s="54">
        <f t="shared" si="0"/>
        <v>0</v>
      </c>
    </row>
    <row r="56" spans="1:10" x14ac:dyDescent="0.35">
      <c r="A56" s="44" t="s">
        <v>56</v>
      </c>
      <c r="B56" s="45" t="s">
        <v>77</v>
      </c>
      <c r="C56" s="58"/>
      <c r="D56" s="54">
        <f t="shared" si="0"/>
        <v>0</v>
      </c>
    </row>
    <row r="57" spans="1:10" x14ac:dyDescent="0.35">
      <c r="A57" s="44" t="s">
        <v>58</v>
      </c>
      <c r="B57" s="45" t="s">
        <v>78</v>
      </c>
      <c r="C57" s="58"/>
      <c r="D57" s="54">
        <f t="shared" si="0"/>
        <v>0</v>
      </c>
    </row>
    <row r="58" spans="1:10" x14ac:dyDescent="0.35">
      <c r="A58" s="44" t="s">
        <v>60</v>
      </c>
      <c r="B58" s="45" t="s">
        <v>79</v>
      </c>
      <c r="C58" s="58"/>
      <c r="D58" s="54">
        <f t="shared" si="0"/>
        <v>0</v>
      </c>
    </row>
    <row r="59" spans="1:10" x14ac:dyDescent="0.35">
      <c r="A59" s="44" t="s">
        <v>80</v>
      </c>
      <c r="B59" s="45" t="s">
        <v>81</v>
      </c>
      <c r="C59" s="58"/>
      <c r="D59" s="54">
        <f t="shared" si="0"/>
        <v>0</v>
      </c>
    </row>
    <row r="60" spans="1:10" x14ac:dyDescent="0.35">
      <c r="A60" s="132" t="s">
        <v>82</v>
      </c>
      <c r="B60" s="132"/>
      <c r="C60" s="61">
        <f>SUM(C52:C59)</f>
        <v>0.23</v>
      </c>
      <c r="D60" s="56">
        <f>SUM(D52:D59)</f>
        <v>937.64</v>
      </c>
    </row>
    <row r="61" spans="1:10" x14ac:dyDescent="0.35">
      <c r="A61" s="62"/>
      <c r="B61" s="62"/>
      <c r="C61" s="63"/>
      <c r="D61" s="64"/>
    </row>
    <row r="62" spans="1:10" x14ac:dyDescent="0.35">
      <c r="A62" s="65" t="s">
        <v>83</v>
      </c>
      <c r="B62" s="66" t="s">
        <v>84</v>
      </c>
      <c r="C62" s="61"/>
      <c r="D62" s="56"/>
    </row>
    <row r="63" spans="1:10" x14ac:dyDescent="0.35">
      <c r="A63" s="62" t="s">
        <v>24</v>
      </c>
      <c r="B63" s="45" t="s">
        <v>85</v>
      </c>
      <c r="C63" s="58">
        <v>0.01</v>
      </c>
      <c r="D63" s="54">
        <f t="shared" ref="D63" si="1">C63*($D$41+$D$48)</f>
        <v>40.770000000000003</v>
      </c>
    </row>
    <row r="64" spans="1:10" x14ac:dyDescent="0.35">
      <c r="A64" s="62" t="s">
        <v>27</v>
      </c>
      <c r="B64" s="45" t="s">
        <v>86</v>
      </c>
      <c r="C64" s="58">
        <v>0.1</v>
      </c>
      <c r="D64" s="54">
        <f>C64*($D$41+$D$48)</f>
        <v>407.67</v>
      </c>
    </row>
    <row r="65" spans="1:4" x14ac:dyDescent="0.35">
      <c r="A65" s="62" t="s">
        <v>30</v>
      </c>
      <c r="B65" s="67" t="s">
        <v>87</v>
      </c>
      <c r="C65" s="53">
        <v>0</v>
      </c>
      <c r="D65" s="54">
        <f>C65*($D$41)</f>
        <v>0</v>
      </c>
    </row>
    <row r="66" spans="1:4" x14ac:dyDescent="0.35">
      <c r="A66" s="62" t="s">
        <v>32</v>
      </c>
      <c r="B66" s="45" t="s">
        <v>88</v>
      </c>
      <c r="C66" s="53">
        <v>0</v>
      </c>
      <c r="D66" s="54">
        <f>C66*($D$41)</f>
        <v>0</v>
      </c>
    </row>
    <row r="67" spans="1:4" x14ac:dyDescent="0.35">
      <c r="A67" s="62" t="s">
        <v>30</v>
      </c>
      <c r="B67" s="68" t="s">
        <v>89</v>
      </c>
      <c r="C67" s="63"/>
      <c r="D67" s="64"/>
    </row>
    <row r="68" spans="1:4" x14ac:dyDescent="0.35">
      <c r="A68" s="141" t="s">
        <v>90</v>
      </c>
      <c r="B68" s="142"/>
      <c r="C68" s="63"/>
      <c r="D68" s="64">
        <f>SUM(D63:D67)</f>
        <v>448.44</v>
      </c>
    </row>
    <row r="69" spans="1:4" x14ac:dyDescent="0.35">
      <c r="A69" s="62"/>
      <c r="B69" s="62"/>
      <c r="C69" s="63"/>
      <c r="D69" s="64"/>
    </row>
    <row r="70" spans="1:4" x14ac:dyDescent="0.35">
      <c r="A70" s="136" t="s">
        <v>91</v>
      </c>
      <c r="B70" s="136"/>
      <c r="C70" s="136"/>
      <c r="D70" s="69"/>
    </row>
    <row r="71" spans="1:4" x14ac:dyDescent="0.35">
      <c r="A71" s="42" t="s">
        <v>92</v>
      </c>
      <c r="B71" s="42" t="s">
        <v>93</v>
      </c>
      <c r="C71" s="50"/>
      <c r="D71" s="42" t="s">
        <v>51</v>
      </c>
    </row>
    <row r="72" spans="1:4" ht="93" x14ac:dyDescent="0.35">
      <c r="A72" s="44" t="s">
        <v>24</v>
      </c>
      <c r="B72" s="45" t="s">
        <v>94</v>
      </c>
      <c r="C72" s="70"/>
      <c r="D72" s="54">
        <v>102.55</v>
      </c>
    </row>
    <row r="73" spans="1:4" ht="77.5" x14ac:dyDescent="0.35">
      <c r="A73" s="44" t="s">
        <v>27</v>
      </c>
      <c r="B73" s="45" t="s">
        <v>95</v>
      </c>
      <c r="C73" s="50"/>
      <c r="D73" s="54">
        <v>240</v>
      </c>
    </row>
    <row r="74" spans="1:4" ht="124" x14ac:dyDescent="0.35">
      <c r="A74" s="44" t="s">
        <v>30</v>
      </c>
      <c r="B74" s="45" t="s">
        <v>96</v>
      </c>
      <c r="C74" s="50"/>
      <c r="D74" s="47"/>
    </row>
    <row r="75" spans="1:4" x14ac:dyDescent="0.35">
      <c r="A75" s="44" t="s">
        <v>32</v>
      </c>
      <c r="B75" s="45" t="s">
        <v>97</v>
      </c>
      <c r="C75" s="50"/>
      <c r="D75" s="47"/>
    </row>
    <row r="76" spans="1:4" x14ac:dyDescent="0.35">
      <c r="A76" s="44" t="s">
        <v>56</v>
      </c>
      <c r="B76" s="45" t="s">
        <v>98</v>
      </c>
      <c r="C76" s="50"/>
      <c r="D76" s="71"/>
    </row>
    <row r="77" spans="1:4" x14ac:dyDescent="0.35">
      <c r="A77" s="44" t="s">
        <v>58</v>
      </c>
      <c r="B77" s="45" t="s">
        <v>99</v>
      </c>
      <c r="C77" s="50"/>
      <c r="D77" s="71"/>
    </row>
    <row r="78" spans="1:4" ht="31" x14ac:dyDescent="0.35">
      <c r="A78" s="44" t="s">
        <v>60</v>
      </c>
      <c r="B78" s="45" t="s">
        <v>100</v>
      </c>
      <c r="C78" s="72"/>
      <c r="D78" s="47"/>
    </row>
    <row r="79" spans="1:4" x14ac:dyDescent="0.35">
      <c r="A79" s="132" t="s">
        <v>62</v>
      </c>
      <c r="B79" s="132"/>
      <c r="C79" s="73"/>
      <c r="D79" s="56">
        <f>SUM(D72:D78)</f>
        <v>342.55</v>
      </c>
    </row>
    <row r="80" spans="1:4" x14ac:dyDescent="0.35">
      <c r="A80" s="50"/>
      <c r="B80" s="50"/>
      <c r="C80" s="50"/>
      <c r="D80" s="50"/>
    </row>
    <row r="81" spans="1:7" x14ac:dyDescent="0.35">
      <c r="A81" s="136" t="s">
        <v>101</v>
      </c>
      <c r="B81" s="136"/>
      <c r="C81" s="136"/>
      <c r="D81" s="69"/>
    </row>
    <row r="82" spans="1:7" x14ac:dyDescent="0.35">
      <c r="A82" s="42">
        <v>2</v>
      </c>
      <c r="B82" s="42" t="s">
        <v>102</v>
      </c>
      <c r="C82" s="50"/>
      <c r="D82" s="42" t="s">
        <v>51</v>
      </c>
    </row>
    <row r="83" spans="1:7" x14ac:dyDescent="0.35">
      <c r="A83" s="44" t="s">
        <v>65</v>
      </c>
      <c r="B83" s="67" t="s">
        <v>103</v>
      </c>
      <c r="C83" s="50"/>
      <c r="D83" s="54">
        <f>D48</f>
        <v>691.58</v>
      </c>
    </row>
    <row r="84" spans="1:7" x14ac:dyDescent="0.35">
      <c r="A84" s="44" t="s">
        <v>70</v>
      </c>
      <c r="B84" s="45" t="s">
        <v>71</v>
      </c>
      <c r="C84" s="50"/>
      <c r="D84" s="54">
        <f>D60</f>
        <v>937.64</v>
      </c>
    </row>
    <row r="85" spans="1:7" x14ac:dyDescent="0.35">
      <c r="A85" s="44" t="s">
        <v>104</v>
      </c>
      <c r="B85" s="45" t="s">
        <v>105</v>
      </c>
      <c r="C85" s="50"/>
      <c r="D85" s="54">
        <f>D68</f>
        <v>448.44</v>
      </c>
    </row>
    <row r="86" spans="1:7" x14ac:dyDescent="0.35">
      <c r="A86" s="44" t="s">
        <v>92</v>
      </c>
      <c r="B86" s="45" t="s">
        <v>93</v>
      </c>
      <c r="C86" s="50"/>
      <c r="D86" s="54">
        <f>D79</f>
        <v>342.55</v>
      </c>
    </row>
    <row r="87" spans="1:7" x14ac:dyDescent="0.35">
      <c r="A87" s="132" t="s">
        <v>62</v>
      </c>
      <c r="B87" s="132"/>
      <c r="C87" s="73"/>
      <c r="D87" s="56">
        <f>SUM(D83:D86)</f>
        <v>2420.21</v>
      </c>
    </row>
    <row r="88" spans="1:7" x14ac:dyDescent="0.35">
      <c r="A88" s="50"/>
      <c r="B88" s="50"/>
      <c r="C88" s="50"/>
      <c r="D88" s="50"/>
    </row>
    <row r="89" spans="1:7" x14ac:dyDescent="0.35">
      <c r="A89" s="136" t="s">
        <v>106</v>
      </c>
      <c r="B89" s="136"/>
      <c r="C89" s="136"/>
      <c r="D89" s="69"/>
    </row>
    <row r="90" spans="1:7" x14ac:dyDescent="0.35">
      <c r="A90" s="42">
        <v>3</v>
      </c>
      <c r="B90" s="42" t="s">
        <v>107</v>
      </c>
      <c r="C90" s="50"/>
      <c r="D90" s="42" t="s">
        <v>51</v>
      </c>
    </row>
    <row r="91" spans="1:7" x14ac:dyDescent="0.35">
      <c r="A91" s="44" t="s">
        <v>24</v>
      </c>
      <c r="B91" s="74" t="s">
        <v>108</v>
      </c>
      <c r="C91" s="75">
        <v>0</v>
      </c>
      <c r="D91" s="54">
        <f t="shared" ref="D91:D96" si="2">C91*$D$41</f>
        <v>0</v>
      </c>
    </row>
    <row r="92" spans="1:7" x14ac:dyDescent="0.35">
      <c r="A92" s="44" t="s">
        <v>27</v>
      </c>
      <c r="B92" s="74" t="s">
        <v>109</v>
      </c>
      <c r="C92" s="75">
        <f>C91*C59</f>
        <v>0</v>
      </c>
      <c r="D92" s="54">
        <f t="shared" si="2"/>
        <v>0</v>
      </c>
    </row>
    <row r="93" spans="1:7" x14ac:dyDescent="0.35">
      <c r="A93" s="44" t="s">
        <v>30</v>
      </c>
      <c r="B93" s="74" t="s">
        <v>110</v>
      </c>
      <c r="C93" s="75">
        <v>0</v>
      </c>
      <c r="D93" s="54">
        <f t="shared" si="2"/>
        <v>0</v>
      </c>
      <c r="G93" s="76"/>
    </row>
    <row r="94" spans="1:7" x14ac:dyDescent="0.35">
      <c r="A94" s="44" t="s">
        <v>32</v>
      </c>
      <c r="B94" s="74" t="s">
        <v>111</v>
      </c>
      <c r="C94" s="75">
        <v>0</v>
      </c>
      <c r="D94" s="54">
        <f t="shared" si="2"/>
        <v>0</v>
      </c>
    </row>
    <row r="95" spans="1:7" x14ac:dyDescent="0.35">
      <c r="A95" s="44" t="s">
        <v>56</v>
      </c>
      <c r="B95" s="74" t="s">
        <v>112</v>
      </c>
      <c r="C95" s="75">
        <f>C60*C94</f>
        <v>0</v>
      </c>
      <c r="D95" s="54">
        <f t="shared" si="2"/>
        <v>0</v>
      </c>
    </row>
    <row r="96" spans="1:7" x14ac:dyDescent="0.35">
      <c r="A96" s="44" t="s">
        <v>58</v>
      </c>
      <c r="B96" s="74" t="s">
        <v>113</v>
      </c>
      <c r="C96" s="77">
        <f>C94*C59*0.4</f>
        <v>0</v>
      </c>
      <c r="D96" s="54">
        <f t="shared" si="2"/>
        <v>0</v>
      </c>
    </row>
    <row r="97" spans="1:6" x14ac:dyDescent="0.35">
      <c r="A97" s="132" t="s">
        <v>62</v>
      </c>
      <c r="B97" s="132"/>
      <c r="C97" s="78">
        <f>SUM(C91:C96)</f>
        <v>0</v>
      </c>
      <c r="D97" s="56">
        <f>SUM(D91:D96)</f>
        <v>0</v>
      </c>
      <c r="F97" s="79"/>
    </row>
    <row r="98" spans="1:6" x14ac:dyDescent="0.35">
      <c r="A98" s="65"/>
      <c r="B98" s="65"/>
      <c r="C98" s="78"/>
      <c r="D98" s="56"/>
      <c r="F98" s="79"/>
    </row>
    <row r="99" spans="1:6" x14ac:dyDescent="0.35">
      <c r="A99" s="50"/>
      <c r="B99" s="80" t="s">
        <v>114</v>
      </c>
      <c r="C99" s="80"/>
      <c r="D99" s="81">
        <f>D41+D87+D97</f>
        <v>5805.35</v>
      </c>
    </row>
    <row r="100" spans="1:6" x14ac:dyDescent="0.35">
      <c r="A100" s="136" t="s">
        <v>115</v>
      </c>
      <c r="B100" s="136"/>
      <c r="C100" s="136"/>
      <c r="D100" s="69"/>
      <c r="F100" s="79"/>
    </row>
    <row r="101" spans="1:6" x14ac:dyDescent="0.35">
      <c r="A101" s="136" t="s">
        <v>116</v>
      </c>
      <c r="B101" s="136"/>
      <c r="C101" s="136"/>
      <c r="D101" s="69"/>
    </row>
    <row r="102" spans="1:6" x14ac:dyDescent="0.35">
      <c r="A102" s="42" t="s">
        <v>117</v>
      </c>
      <c r="B102" s="42" t="s">
        <v>118</v>
      </c>
      <c r="C102" s="50"/>
      <c r="D102" s="42" t="s">
        <v>51</v>
      </c>
      <c r="F102" s="31" t="s">
        <v>119</v>
      </c>
    </row>
    <row r="103" spans="1:6" x14ac:dyDescent="0.35">
      <c r="A103" s="44" t="s">
        <v>24</v>
      </c>
      <c r="B103" s="45" t="s">
        <v>120</v>
      </c>
      <c r="C103" s="82">
        <v>0</v>
      </c>
      <c r="D103" s="54">
        <f t="shared" ref="D103:D108" si="3">C103*$D$99</f>
        <v>0</v>
      </c>
      <c r="F103" s="31" t="s">
        <v>121</v>
      </c>
    </row>
    <row r="104" spans="1:6" x14ac:dyDescent="0.35">
      <c r="A104" s="44" t="s">
        <v>27</v>
      </c>
      <c r="B104" s="45" t="s">
        <v>122</v>
      </c>
      <c r="C104" s="83">
        <f>((4/30)/12)</f>
        <v>1.111E-2</v>
      </c>
      <c r="D104" s="54">
        <f t="shared" si="3"/>
        <v>64.5</v>
      </c>
      <c r="F104" s="31" t="s">
        <v>123</v>
      </c>
    </row>
    <row r="105" spans="1:6" x14ac:dyDescent="0.35">
      <c r="A105" s="44" t="s">
        <v>30</v>
      </c>
      <c r="B105" s="45" t="s">
        <v>124</v>
      </c>
      <c r="C105" s="83">
        <f>((5/30)/12)*2%</f>
        <v>2.7999999999999998E-4</v>
      </c>
      <c r="D105" s="54">
        <f t="shared" si="3"/>
        <v>1.63</v>
      </c>
      <c r="F105" s="31" t="s">
        <v>125</v>
      </c>
    </row>
    <row r="106" spans="1:6" x14ac:dyDescent="0.35">
      <c r="A106" s="44" t="s">
        <v>32</v>
      </c>
      <c r="B106" s="45" t="s">
        <v>126</v>
      </c>
      <c r="C106" s="83">
        <f>((15/30)/12)*2%</f>
        <v>8.3000000000000001E-4</v>
      </c>
      <c r="D106" s="54">
        <f t="shared" si="3"/>
        <v>4.82</v>
      </c>
      <c r="F106" s="31" t="s">
        <v>127</v>
      </c>
    </row>
    <row r="107" spans="1:6" x14ac:dyDescent="0.35">
      <c r="A107" s="44" t="s">
        <v>56</v>
      </c>
      <c r="B107" s="84" t="s">
        <v>128</v>
      </c>
      <c r="C107" s="85">
        <f>0.5%*((4/12))*8.333%</f>
        <v>1.3999999999999999E-4</v>
      </c>
      <c r="D107" s="54">
        <f t="shared" si="3"/>
        <v>0.81</v>
      </c>
      <c r="F107" s="31" t="s">
        <v>129</v>
      </c>
    </row>
    <row r="108" spans="1:6" x14ac:dyDescent="0.35">
      <c r="A108" s="44" t="s">
        <v>58</v>
      </c>
      <c r="B108" s="84" t="s">
        <v>130</v>
      </c>
      <c r="C108" s="83">
        <v>0</v>
      </c>
      <c r="D108" s="54">
        <f t="shared" si="3"/>
        <v>0</v>
      </c>
      <c r="F108" s="31" t="s">
        <v>131</v>
      </c>
    </row>
    <row r="109" spans="1:6" x14ac:dyDescent="0.35">
      <c r="A109" s="132" t="s">
        <v>82</v>
      </c>
      <c r="B109" s="132"/>
      <c r="C109" s="78">
        <f>SUM(C103:C108)</f>
        <v>1.24E-2</v>
      </c>
      <c r="D109" s="56">
        <f>SUM(D103:D108)</f>
        <v>71.760000000000005</v>
      </c>
    </row>
    <row r="110" spans="1:6" x14ac:dyDescent="0.35">
      <c r="A110" s="50"/>
      <c r="B110" s="50"/>
      <c r="C110" s="50"/>
      <c r="D110" s="50"/>
    </row>
    <row r="111" spans="1:6" x14ac:dyDescent="0.35">
      <c r="A111" s="136" t="s">
        <v>132</v>
      </c>
      <c r="B111" s="136"/>
      <c r="C111" s="136"/>
      <c r="D111" s="69"/>
    </row>
    <row r="112" spans="1:6" x14ac:dyDescent="0.35">
      <c r="A112" s="42" t="s">
        <v>133</v>
      </c>
      <c r="B112" s="42" t="s">
        <v>134</v>
      </c>
      <c r="C112" s="50"/>
      <c r="D112" s="42" t="s">
        <v>51</v>
      </c>
    </row>
    <row r="113" spans="1:4" x14ac:dyDescent="0.35">
      <c r="A113" s="44" t="s">
        <v>24</v>
      </c>
      <c r="B113" s="45" t="s">
        <v>135</v>
      </c>
      <c r="C113" s="50"/>
      <c r="D113" s="47">
        <v>0</v>
      </c>
    </row>
    <row r="114" spans="1:4" x14ac:dyDescent="0.35">
      <c r="A114" s="132" t="s">
        <v>62</v>
      </c>
      <c r="B114" s="132"/>
      <c r="C114" s="73"/>
      <c r="D114" s="49">
        <f>SUM(D113)</f>
        <v>0</v>
      </c>
    </row>
    <row r="115" spans="1:4" x14ac:dyDescent="0.35">
      <c r="A115" s="50"/>
      <c r="B115" s="50"/>
      <c r="C115" s="50"/>
      <c r="D115" s="50"/>
    </row>
    <row r="116" spans="1:4" x14ac:dyDescent="0.35">
      <c r="A116" s="136" t="s">
        <v>136</v>
      </c>
      <c r="B116" s="136"/>
      <c r="C116" s="136"/>
      <c r="D116" s="69"/>
    </row>
    <row r="117" spans="1:4" x14ac:dyDescent="0.35">
      <c r="A117" s="42">
        <v>4</v>
      </c>
      <c r="B117" s="42" t="s">
        <v>137</v>
      </c>
      <c r="C117" s="50"/>
      <c r="D117" s="42" t="s">
        <v>51</v>
      </c>
    </row>
    <row r="118" spans="1:4" x14ac:dyDescent="0.35">
      <c r="A118" s="44" t="s">
        <v>117</v>
      </c>
      <c r="B118" s="45" t="s">
        <v>118</v>
      </c>
      <c r="C118" s="50"/>
      <c r="D118" s="54">
        <f>D109</f>
        <v>71.760000000000005</v>
      </c>
    </row>
    <row r="119" spans="1:4" x14ac:dyDescent="0.35">
      <c r="A119" s="44" t="s">
        <v>133</v>
      </c>
      <c r="B119" s="45" t="s">
        <v>134</v>
      </c>
      <c r="C119" s="50"/>
      <c r="D119" s="47">
        <f>D114</f>
        <v>0</v>
      </c>
    </row>
    <row r="120" spans="1:4" x14ac:dyDescent="0.35">
      <c r="A120" s="132" t="s">
        <v>62</v>
      </c>
      <c r="B120" s="132"/>
      <c r="C120" s="73"/>
      <c r="D120" s="56">
        <f>SUM(D118:D119)</f>
        <v>71.760000000000005</v>
      </c>
    </row>
    <row r="121" spans="1:4" x14ac:dyDescent="0.35">
      <c r="A121" s="50"/>
      <c r="B121" s="50"/>
      <c r="C121" s="50"/>
      <c r="D121" s="50"/>
    </row>
    <row r="122" spans="1:4" x14ac:dyDescent="0.35">
      <c r="A122" s="136" t="s">
        <v>138</v>
      </c>
      <c r="B122" s="136"/>
      <c r="C122" s="136"/>
      <c r="D122" s="69"/>
    </row>
    <row r="123" spans="1:4" x14ac:dyDescent="0.35">
      <c r="A123" s="42">
        <v>5</v>
      </c>
      <c r="B123" s="86" t="s">
        <v>139</v>
      </c>
      <c r="C123" s="50"/>
      <c r="D123" s="42" t="s">
        <v>51</v>
      </c>
    </row>
    <row r="124" spans="1:4" x14ac:dyDescent="0.35">
      <c r="A124" s="44" t="s">
        <v>24</v>
      </c>
      <c r="B124" s="45" t="s">
        <v>140</v>
      </c>
      <c r="C124" s="50"/>
      <c r="D124" s="47">
        <v>0</v>
      </c>
    </row>
    <row r="125" spans="1:4" x14ac:dyDescent="0.35">
      <c r="A125" s="44" t="s">
        <v>27</v>
      </c>
      <c r="B125" s="45" t="s">
        <v>141</v>
      </c>
      <c r="C125" s="50"/>
      <c r="D125" s="47">
        <v>0</v>
      </c>
    </row>
    <row r="126" spans="1:4" x14ac:dyDescent="0.35">
      <c r="A126" s="44" t="s">
        <v>30</v>
      </c>
      <c r="B126" s="45" t="s">
        <v>142</v>
      </c>
      <c r="C126" s="50"/>
      <c r="D126" s="47">
        <v>0</v>
      </c>
    </row>
    <row r="127" spans="1:4" x14ac:dyDescent="0.35">
      <c r="A127" s="44" t="s">
        <v>32</v>
      </c>
      <c r="B127" s="45" t="s">
        <v>143</v>
      </c>
      <c r="C127" s="50"/>
      <c r="D127" s="47">
        <v>0</v>
      </c>
    </row>
    <row r="128" spans="1:4" x14ac:dyDescent="0.35">
      <c r="A128" s="44" t="s">
        <v>32</v>
      </c>
      <c r="B128" s="45" t="s">
        <v>144</v>
      </c>
      <c r="C128" s="50"/>
      <c r="D128" s="47">
        <v>0</v>
      </c>
    </row>
    <row r="129" spans="1:6" x14ac:dyDescent="0.35">
      <c r="A129" s="132" t="s">
        <v>82</v>
      </c>
      <c r="B129" s="132"/>
      <c r="C129" s="73"/>
      <c r="D129" s="49">
        <f>SUM(D124:D128)</f>
        <v>0</v>
      </c>
    </row>
    <row r="130" spans="1:6" x14ac:dyDescent="0.35">
      <c r="A130" s="42"/>
      <c r="B130" s="42"/>
      <c r="C130" s="50"/>
      <c r="D130" s="47"/>
    </row>
    <row r="131" spans="1:6" ht="15.5" customHeight="1" x14ac:dyDescent="0.35">
      <c r="A131" s="133" t="s">
        <v>145</v>
      </c>
      <c r="B131" s="134"/>
      <c r="C131" s="134"/>
      <c r="D131" s="135"/>
    </row>
    <row r="132" spans="1:6" x14ac:dyDescent="0.35">
      <c r="A132" s="42" t="s">
        <v>146</v>
      </c>
      <c r="B132" s="42"/>
      <c r="C132" s="50"/>
      <c r="D132" s="42" t="s">
        <v>51</v>
      </c>
    </row>
    <row r="133" spans="1:6" x14ac:dyDescent="0.35">
      <c r="A133" s="42">
        <v>1</v>
      </c>
      <c r="B133" s="87" t="s">
        <v>48</v>
      </c>
      <c r="C133" s="50"/>
      <c r="D133" s="47">
        <f>D41</f>
        <v>3385.14</v>
      </c>
    </row>
    <row r="134" spans="1:6" x14ac:dyDescent="0.35">
      <c r="A134" s="42">
        <v>2</v>
      </c>
      <c r="B134" s="87" t="s">
        <v>63</v>
      </c>
      <c r="C134" s="50"/>
      <c r="D134" s="47">
        <f>D87</f>
        <v>2420.21</v>
      </c>
    </row>
    <row r="135" spans="1:6" x14ac:dyDescent="0.35">
      <c r="A135" s="42">
        <v>3</v>
      </c>
      <c r="B135" s="87" t="s">
        <v>106</v>
      </c>
      <c r="C135" s="50"/>
      <c r="D135" s="47">
        <f>D97</f>
        <v>0</v>
      </c>
    </row>
    <row r="136" spans="1:6" x14ac:dyDescent="0.35">
      <c r="A136" s="42">
        <v>4</v>
      </c>
      <c r="B136" s="87" t="s">
        <v>115</v>
      </c>
      <c r="C136" s="50"/>
      <c r="D136" s="47">
        <f>D120</f>
        <v>71.760000000000005</v>
      </c>
    </row>
    <row r="137" spans="1:6" x14ac:dyDescent="0.35">
      <c r="A137" s="42">
        <v>5</v>
      </c>
      <c r="B137" s="87" t="s">
        <v>138</v>
      </c>
      <c r="C137" s="50"/>
      <c r="D137" s="47">
        <f>D129</f>
        <v>0</v>
      </c>
    </row>
    <row r="138" spans="1:6" x14ac:dyDescent="0.35">
      <c r="A138" s="132" t="s">
        <v>82</v>
      </c>
      <c r="B138" s="132"/>
      <c r="C138" s="73"/>
      <c r="D138" s="49">
        <f>SUM(D133:D137)</f>
        <v>5877.11</v>
      </c>
    </row>
    <row r="139" spans="1:6" x14ac:dyDescent="0.35">
      <c r="A139" s="50"/>
      <c r="B139" s="50"/>
      <c r="C139" s="50"/>
      <c r="D139" s="88"/>
    </row>
    <row r="140" spans="1:6" x14ac:dyDescent="0.35">
      <c r="A140" s="136" t="s">
        <v>147</v>
      </c>
      <c r="B140" s="136"/>
      <c r="C140" s="136"/>
      <c r="D140" s="69"/>
    </row>
    <row r="141" spans="1:6" x14ac:dyDescent="0.35">
      <c r="A141" s="42">
        <v>6</v>
      </c>
      <c r="B141" s="86" t="s">
        <v>148</v>
      </c>
      <c r="C141" s="42" t="s">
        <v>72</v>
      </c>
      <c r="D141" s="42" t="s">
        <v>51</v>
      </c>
    </row>
    <row r="142" spans="1:6" x14ac:dyDescent="0.35">
      <c r="A142" s="89" t="s">
        <v>24</v>
      </c>
      <c r="B142" s="90" t="s">
        <v>149</v>
      </c>
      <c r="C142" s="91">
        <v>4.3619999999999999E-2</v>
      </c>
      <c r="D142" s="92">
        <f>C142*$D$138</f>
        <v>256.36</v>
      </c>
      <c r="F142" s="93">
        <f>'PROPOSTA G1'!$G$14</f>
        <v>93999.5</v>
      </c>
    </row>
    <row r="143" spans="1:6" x14ac:dyDescent="0.35">
      <c r="A143" s="94" t="s">
        <v>27</v>
      </c>
      <c r="B143" s="95" t="s">
        <v>150</v>
      </c>
      <c r="C143" s="96">
        <v>0</v>
      </c>
      <c r="D143" s="97">
        <f>(D138+D142)*C143</f>
        <v>0</v>
      </c>
      <c r="F143" s="31">
        <v>94000</v>
      </c>
    </row>
    <row r="144" spans="1:6" x14ac:dyDescent="0.35">
      <c r="A144" s="94" t="s">
        <v>30</v>
      </c>
      <c r="B144" s="137" t="s">
        <v>151</v>
      </c>
      <c r="C144" s="137"/>
      <c r="D144" s="137"/>
    </row>
    <row r="145" spans="1:7" x14ac:dyDescent="0.35">
      <c r="A145" s="98"/>
      <c r="B145" s="90" t="s">
        <v>152</v>
      </c>
      <c r="C145" s="99">
        <f>1-(C147+C148+C152)</f>
        <v>0.91349999999999998</v>
      </c>
      <c r="D145" s="100">
        <f>(D142+D143+D138)/C145</f>
        <v>6714.25</v>
      </c>
    </row>
    <row r="146" spans="1:7" x14ac:dyDescent="0.35">
      <c r="A146" s="101" t="s">
        <v>153</v>
      </c>
      <c r="B146" s="102" t="s">
        <v>154</v>
      </c>
      <c r="C146" s="103" t="s">
        <v>50</v>
      </c>
      <c r="D146" s="103" t="s">
        <v>155</v>
      </c>
    </row>
    <row r="147" spans="1:7" x14ac:dyDescent="0.35">
      <c r="A147" s="104"/>
      <c r="B147" s="105" t="s">
        <v>156</v>
      </c>
      <c r="C147" s="106">
        <v>6.4999999999999997E-3</v>
      </c>
      <c r="D147" s="92">
        <f>C147*D145</f>
        <v>43.64</v>
      </c>
    </row>
    <row r="148" spans="1:7" x14ac:dyDescent="0.35">
      <c r="A148" s="104"/>
      <c r="B148" s="105" t="s">
        <v>157</v>
      </c>
      <c r="C148" s="106">
        <v>0.03</v>
      </c>
      <c r="D148" s="92">
        <f>D145*C148</f>
        <v>201.43</v>
      </c>
    </row>
    <row r="149" spans="1:7" x14ac:dyDescent="0.35">
      <c r="A149" s="107" t="s">
        <v>158</v>
      </c>
      <c r="B149" s="108" t="s">
        <v>159</v>
      </c>
      <c r="C149" s="103" t="s">
        <v>50</v>
      </c>
      <c r="D149" s="103" t="s">
        <v>155</v>
      </c>
    </row>
    <row r="150" spans="1:7" x14ac:dyDescent="0.35">
      <c r="A150" s="104"/>
      <c r="B150" s="105" t="s">
        <v>160</v>
      </c>
      <c r="C150" s="106"/>
      <c r="D150" s="108"/>
      <c r="F150" s="79">
        <f>'[1]PROPOSTA GRUPO 2'!H16</f>
        <v>38192.879999999997</v>
      </c>
      <c r="G150" s="109">
        <v>38193</v>
      </c>
    </row>
    <row r="151" spans="1:7" x14ac:dyDescent="0.35">
      <c r="A151" s="107" t="s">
        <v>161</v>
      </c>
      <c r="B151" s="108" t="s">
        <v>162</v>
      </c>
      <c r="C151" s="103" t="s">
        <v>50</v>
      </c>
      <c r="D151" s="103" t="s">
        <v>155</v>
      </c>
      <c r="F151" s="79">
        <f>'[1]PROPOSTA GRUPO 2'!H18</f>
        <v>114578.64</v>
      </c>
    </row>
    <row r="152" spans="1:7" x14ac:dyDescent="0.35">
      <c r="A152" s="104"/>
      <c r="B152" s="105" t="s">
        <v>163</v>
      </c>
      <c r="C152" s="106">
        <v>0.05</v>
      </c>
      <c r="D152" s="92">
        <f>C152*D145</f>
        <v>335.71</v>
      </c>
    </row>
    <row r="153" spans="1:7" x14ac:dyDescent="0.35">
      <c r="A153" s="107" t="s">
        <v>164</v>
      </c>
      <c r="B153" s="108" t="s">
        <v>165</v>
      </c>
      <c r="C153" s="103"/>
      <c r="D153" s="108"/>
    </row>
    <row r="154" spans="1:7" x14ac:dyDescent="0.35">
      <c r="A154" s="132" t="s">
        <v>82</v>
      </c>
      <c r="B154" s="132"/>
      <c r="C154" s="110">
        <f>C152+C148+C147+C143+C142</f>
        <v>0.13009999999999999</v>
      </c>
      <c r="D154" s="111">
        <f>D142+D143+D147+D148+D152</f>
        <v>837.14</v>
      </c>
    </row>
    <row r="155" spans="1:7" x14ac:dyDescent="0.35">
      <c r="A155" s="50"/>
      <c r="B155" s="50"/>
      <c r="C155" s="50"/>
      <c r="D155" s="50"/>
    </row>
    <row r="156" spans="1:7" x14ac:dyDescent="0.35">
      <c r="A156" s="138" t="s">
        <v>166</v>
      </c>
      <c r="B156" s="139"/>
      <c r="C156" s="139"/>
      <c r="D156" s="140"/>
    </row>
    <row r="157" spans="1:7" x14ac:dyDescent="0.35">
      <c r="A157" s="42"/>
      <c r="B157" s="42" t="s">
        <v>167</v>
      </c>
      <c r="C157" s="50"/>
      <c r="D157" s="42" t="s">
        <v>51</v>
      </c>
    </row>
    <row r="158" spans="1:7" x14ac:dyDescent="0.35">
      <c r="A158" s="42" t="s">
        <v>24</v>
      </c>
      <c r="B158" s="45" t="s">
        <v>48</v>
      </c>
      <c r="C158" s="50"/>
      <c r="D158" s="112">
        <f>D133</f>
        <v>3385.14</v>
      </c>
    </row>
    <row r="159" spans="1:7" x14ac:dyDescent="0.35">
      <c r="A159" s="42" t="s">
        <v>27</v>
      </c>
      <c r="B159" s="45" t="s">
        <v>63</v>
      </c>
      <c r="C159" s="50"/>
      <c r="D159" s="112">
        <f>D134</f>
        <v>2420.21</v>
      </c>
    </row>
    <row r="160" spans="1:7" x14ac:dyDescent="0.35">
      <c r="A160" s="42" t="s">
        <v>30</v>
      </c>
      <c r="B160" s="45" t="s">
        <v>106</v>
      </c>
      <c r="C160" s="50"/>
      <c r="D160" s="112">
        <f>D135</f>
        <v>0</v>
      </c>
    </row>
    <row r="161" spans="1:4" x14ac:dyDescent="0.35">
      <c r="A161" s="42" t="s">
        <v>32</v>
      </c>
      <c r="B161" s="45" t="s">
        <v>115</v>
      </c>
      <c r="C161" s="50"/>
      <c r="D161" s="112">
        <f>D136</f>
        <v>71.760000000000005</v>
      </c>
    </row>
    <row r="162" spans="1:4" x14ac:dyDescent="0.35">
      <c r="A162" s="42" t="s">
        <v>56</v>
      </c>
      <c r="B162" s="45" t="s">
        <v>138</v>
      </c>
      <c r="C162" s="50"/>
      <c r="D162" s="112">
        <f>D137</f>
        <v>0</v>
      </c>
    </row>
    <row r="163" spans="1:4" ht="15.5" customHeight="1" x14ac:dyDescent="0.35">
      <c r="A163" s="131" t="s">
        <v>168</v>
      </c>
      <c r="B163" s="131"/>
      <c r="C163" s="50"/>
      <c r="D163" s="112">
        <f>SUM(D158:D162)</f>
        <v>5877.11</v>
      </c>
    </row>
    <row r="164" spans="1:4" x14ac:dyDescent="0.35">
      <c r="A164" s="42" t="s">
        <v>58</v>
      </c>
      <c r="B164" s="45" t="s">
        <v>169</v>
      </c>
      <c r="C164" s="50"/>
      <c r="D164" s="113">
        <f>D154</f>
        <v>837.14</v>
      </c>
    </row>
    <row r="165" spans="1:4" ht="15.5" customHeight="1" x14ac:dyDescent="0.35">
      <c r="A165" s="132" t="s">
        <v>170</v>
      </c>
      <c r="B165" s="132"/>
      <c r="C165" s="73"/>
      <c r="D165" s="114">
        <f>D163+D164</f>
        <v>6714.25</v>
      </c>
    </row>
  </sheetData>
  <mergeCells count="50">
    <mergeCell ref="C14:D14"/>
    <mergeCell ref="A1:D1"/>
    <mergeCell ref="A2:D2"/>
    <mergeCell ref="B11:D11"/>
    <mergeCell ref="A12:D12"/>
    <mergeCell ref="C13:D13"/>
    <mergeCell ref="C28:D28"/>
    <mergeCell ref="C15:D15"/>
    <mergeCell ref="C16:D16"/>
    <mergeCell ref="A18:D18"/>
    <mergeCell ref="C19:D19"/>
    <mergeCell ref="C20:D20"/>
    <mergeCell ref="C21:D21"/>
    <mergeCell ref="A23:D23"/>
    <mergeCell ref="A24:D24"/>
    <mergeCell ref="C25:D25"/>
    <mergeCell ref="C26:D26"/>
    <mergeCell ref="C27:D27"/>
    <mergeCell ref="A81:C81"/>
    <mergeCell ref="C29:D29"/>
    <mergeCell ref="A32:D32"/>
    <mergeCell ref="A41:B41"/>
    <mergeCell ref="A43:D43"/>
    <mergeCell ref="A44:D44"/>
    <mergeCell ref="A48:B48"/>
    <mergeCell ref="A50:D50"/>
    <mergeCell ref="A60:B60"/>
    <mergeCell ref="A68:B68"/>
    <mergeCell ref="A70:C70"/>
    <mergeCell ref="A79:B79"/>
    <mergeCell ref="A129:B129"/>
    <mergeCell ref="A87:B87"/>
    <mergeCell ref="A89:C89"/>
    <mergeCell ref="A97:B97"/>
    <mergeCell ref="A100:C100"/>
    <mergeCell ref="A101:C101"/>
    <mergeCell ref="A109:B109"/>
    <mergeCell ref="A111:C111"/>
    <mergeCell ref="A114:B114"/>
    <mergeCell ref="A116:C116"/>
    <mergeCell ref="A120:B120"/>
    <mergeCell ref="A122:C122"/>
    <mergeCell ref="A163:B163"/>
    <mergeCell ref="A165:B165"/>
    <mergeCell ref="A131:D131"/>
    <mergeCell ref="A138:B138"/>
    <mergeCell ref="A140:C140"/>
    <mergeCell ref="B144:D144"/>
    <mergeCell ref="A154:B154"/>
    <mergeCell ref="A156:D156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9E25A-536E-430E-A59E-5FE0F3BA6BA5}">
  <sheetPr>
    <tabColor rgb="FFC00000"/>
    <pageSetUpPr fitToPage="1"/>
  </sheetPr>
  <dimension ref="A1:J165"/>
  <sheetViews>
    <sheetView topLeftCell="A47" zoomScale="90" zoomScaleNormal="90" zoomScaleSheetLayoutView="70" workbookViewId="0">
      <selection activeCell="C143" sqref="C143"/>
    </sheetView>
  </sheetViews>
  <sheetFormatPr defaultColWidth="9.1796875" defaultRowHeight="15.5" x14ac:dyDescent="0.35"/>
  <cols>
    <col min="1" max="1" width="9.1796875" style="31"/>
    <col min="2" max="2" width="80.54296875" style="31" customWidth="1"/>
    <col min="3" max="3" width="18" style="31" customWidth="1"/>
    <col min="4" max="4" width="17.54296875" style="31" customWidth="1"/>
    <col min="5" max="5" width="12.7265625" style="31" customWidth="1"/>
    <col min="6" max="6" width="19.7265625" style="31" customWidth="1"/>
    <col min="7" max="7" width="15.1796875" style="31" customWidth="1"/>
    <col min="8" max="16384" width="9.1796875" style="31"/>
  </cols>
  <sheetData>
    <row r="1" spans="1:4" ht="17.5" x14ac:dyDescent="0.35">
      <c r="A1" s="154" t="s">
        <v>21</v>
      </c>
      <c r="B1" s="154"/>
      <c r="C1" s="154"/>
      <c r="D1" s="154"/>
    </row>
    <row r="2" spans="1:4" ht="17.5" x14ac:dyDescent="0.35">
      <c r="A2" s="154" t="s">
        <v>22</v>
      </c>
      <c r="B2" s="154"/>
      <c r="C2" s="154"/>
      <c r="D2" s="154"/>
    </row>
    <row r="3" spans="1:4" x14ac:dyDescent="0.35">
      <c r="A3" s="32"/>
      <c r="B3" s="32"/>
      <c r="C3" s="32"/>
      <c r="D3" s="32"/>
    </row>
    <row r="4" spans="1:4" x14ac:dyDescent="0.35">
      <c r="A4" s="33" t="s">
        <v>0</v>
      </c>
      <c r="C4" s="34"/>
      <c r="D4" s="34"/>
    </row>
    <row r="5" spans="1:4" x14ac:dyDescent="0.35">
      <c r="A5" s="35"/>
      <c r="B5" s="34"/>
      <c r="C5" s="34"/>
      <c r="D5" s="34"/>
    </row>
    <row r="6" spans="1:4" x14ac:dyDescent="0.35">
      <c r="A6" s="36" t="s">
        <v>1</v>
      </c>
      <c r="B6" s="34"/>
      <c r="C6" s="34"/>
      <c r="D6" s="34"/>
    </row>
    <row r="7" spans="1:4" x14ac:dyDescent="0.35">
      <c r="A7" s="37" t="s">
        <v>2</v>
      </c>
      <c r="B7" s="34"/>
      <c r="C7" s="34"/>
      <c r="D7" s="34"/>
    </row>
    <row r="8" spans="1:4" x14ac:dyDescent="0.35">
      <c r="A8" s="36" t="s">
        <v>3</v>
      </c>
      <c r="B8" s="34"/>
      <c r="C8" s="34"/>
      <c r="D8" s="34"/>
    </row>
    <row r="9" spans="1:4" x14ac:dyDescent="0.35">
      <c r="A9" s="36"/>
      <c r="B9" s="34"/>
      <c r="C9" s="34"/>
      <c r="D9" s="34"/>
    </row>
    <row r="10" spans="1:4" x14ac:dyDescent="0.35">
      <c r="A10" s="35"/>
      <c r="B10" s="34"/>
      <c r="C10" s="34"/>
      <c r="D10" s="34"/>
    </row>
    <row r="11" spans="1:4" x14ac:dyDescent="0.35">
      <c r="A11" s="35"/>
      <c r="B11" s="155"/>
      <c r="C11" s="155"/>
      <c r="D11" s="155"/>
    </row>
    <row r="12" spans="1:4" x14ac:dyDescent="0.35">
      <c r="A12" s="156" t="s">
        <v>23</v>
      </c>
      <c r="B12" s="156"/>
      <c r="C12" s="156"/>
      <c r="D12" s="156"/>
    </row>
    <row r="13" spans="1:4" x14ac:dyDescent="0.35">
      <c r="A13" s="38" t="s">
        <v>24</v>
      </c>
      <c r="B13" s="39" t="s">
        <v>25</v>
      </c>
      <c r="C13" s="157" t="s">
        <v>26</v>
      </c>
      <c r="D13" s="152"/>
    </row>
    <row r="14" spans="1:4" ht="15.5" customHeight="1" x14ac:dyDescent="0.35">
      <c r="A14" s="38" t="s">
        <v>27</v>
      </c>
      <c r="B14" s="39" t="s">
        <v>28</v>
      </c>
      <c r="C14" s="152" t="s">
        <v>29</v>
      </c>
      <c r="D14" s="152"/>
    </row>
    <row r="15" spans="1:4" x14ac:dyDescent="0.35">
      <c r="A15" s="38" t="s">
        <v>30</v>
      </c>
      <c r="B15" s="39" t="s">
        <v>31</v>
      </c>
      <c r="C15" s="152">
        <v>2023</v>
      </c>
      <c r="D15" s="152"/>
    </row>
    <row r="16" spans="1:4" x14ac:dyDescent="0.35">
      <c r="A16" s="38" t="s">
        <v>32</v>
      </c>
      <c r="B16" s="39" t="s">
        <v>33</v>
      </c>
      <c r="C16" s="152">
        <v>12</v>
      </c>
      <c r="D16" s="152"/>
    </row>
    <row r="17" spans="1:4" x14ac:dyDescent="0.35">
      <c r="A17" s="40"/>
      <c r="B17" s="35"/>
      <c r="C17" s="34"/>
      <c r="D17" s="34"/>
    </row>
    <row r="18" spans="1:4" x14ac:dyDescent="0.35">
      <c r="A18" s="145" t="s">
        <v>34</v>
      </c>
      <c r="B18" s="145"/>
      <c r="C18" s="145"/>
      <c r="D18" s="145"/>
    </row>
    <row r="19" spans="1:4" x14ac:dyDescent="0.35">
      <c r="A19" s="38">
        <v>1</v>
      </c>
      <c r="B19" s="39" t="s">
        <v>35</v>
      </c>
      <c r="C19" s="149" t="s">
        <v>36</v>
      </c>
      <c r="D19" s="144"/>
    </row>
    <row r="20" spans="1:4" x14ac:dyDescent="0.35">
      <c r="A20" s="38">
        <v>2</v>
      </c>
      <c r="B20" s="39" t="s">
        <v>37</v>
      </c>
      <c r="C20" s="149"/>
      <c r="D20" s="144"/>
    </row>
    <row r="21" spans="1:4" ht="15.5" customHeight="1" x14ac:dyDescent="0.35">
      <c r="A21" s="38">
        <v>3</v>
      </c>
      <c r="B21" s="39" t="s">
        <v>38</v>
      </c>
      <c r="C21" s="153" t="s">
        <v>171</v>
      </c>
      <c r="D21" s="144"/>
    </row>
    <row r="22" spans="1:4" x14ac:dyDescent="0.35">
      <c r="A22" s="40"/>
      <c r="B22" s="35"/>
      <c r="C22" s="34"/>
      <c r="D22" s="34"/>
    </row>
    <row r="23" spans="1:4" x14ac:dyDescent="0.35">
      <c r="A23" s="145" t="s">
        <v>40</v>
      </c>
      <c r="B23" s="145"/>
      <c r="C23" s="145"/>
      <c r="D23" s="145"/>
    </row>
    <row r="24" spans="1:4" x14ac:dyDescent="0.35">
      <c r="A24" s="146" t="s">
        <v>41</v>
      </c>
      <c r="B24" s="147"/>
      <c r="C24" s="147"/>
      <c r="D24" s="148"/>
    </row>
    <row r="25" spans="1:4" x14ac:dyDescent="0.35">
      <c r="A25" s="38">
        <v>1</v>
      </c>
      <c r="B25" s="39" t="s">
        <v>42</v>
      </c>
      <c r="C25" s="146" t="s">
        <v>171</v>
      </c>
      <c r="D25" s="148"/>
    </row>
    <row r="26" spans="1:4" x14ac:dyDescent="0.35">
      <c r="A26" s="38">
        <v>2</v>
      </c>
      <c r="B26" s="39" t="s">
        <v>43</v>
      </c>
      <c r="C26" s="149" t="s">
        <v>172</v>
      </c>
      <c r="D26" s="144"/>
    </row>
    <row r="27" spans="1:4" x14ac:dyDescent="0.35">
      <c r="A27" s="38">
        <v>3</v>
      </c>
      <c r="B27" s="39" t="s">
        <v>45</v>
      </c>
      <c r="C27" s="150">
        <v>1430.71</v>
      </c>
      <c r="D27" s="151"/>
    </row>
    <row r="28" spans="1:4" x14ac:dyDescent="0.35">
      <c r="A28" s="38">
        <v>4</v>
      </c>
      <c r="B28" s="39" t="s">
        <v>46</v>
      </c>
      <c r="C28" s="149" t="s">
        <v>171</v>
      </c>
      <c r="D28" s="144"/>
    </row>
    <row r="29" spans="1:4" x14ac:dyDescent="0.35">
      <c r="A29" s="38">
        <v>5</v>
      </c>
      <c r="B29" s="39" t="s">
        <v>47</v>
      </c>
      <c r="C29" s="143">
        <v>44927</v>
      </c>
      <c r="D29" s="144"/>
    </row>
    <row r="30" spans="1:4" x14ac:dyDescent="0.35">
      <c r="C30" s="41"/>
      <c r="D30" s="41"/>
    </row>
    <row r="31" spans="1:4" x14ac:dyDescent="0.35">
      <c r="C31" s="41"/>
      <c r="D31" s="41"/>
    </row>
    <row r="32" spans="1:4" x14ac:dyDescent="0.35">
      <c r="A32" s="136" t="s">
        <v>48</v>
      </c>
      <c r="B32" s="136"/>
      <c r="C32" s="136"/>
      <c r="D32" s="136"/>
    </row>
    <row r="33" spans="1:4" x14ac:dyDescent="0.35">
      <c r="A33" s="42">
        <v>1</v>
      </c>
      <c r="B33" s="42" t="s">
        <v>49</v>
      </c>
      <c r="C33" s="43" t="s">
        <v>50</v>
      </c>
      <c r="D33" s="42" t="s">
        <v>51</v>
      </c>
    </row>
    <row r="34" spans="1:4" x14ac:dyDescent="0.35">
      <c r="A34" s="44" t="s">
        <v>24</v>
      </c>
      <c r="B34" s="45" t="s">
        <v>52</v>
      </c>
      <c r="C34" s="46"/>
      <c r="D34" s="47">
        <f>C27</f>
        <v>1430.71</v>
      </c>
    </row>
    <row r="35" spans="1:4" x14ac:dyDescent="0.35">
      <c r="A35" s="44" t="s">
        <v>27</v>
      </c>
      <c r="B35" s="45" t="s">
        <v>53</v>
      </c>
      <c r="C35" s="46"/>
      <c r="D35" s="47"/>
    </row>
    <row r="36" spans="1:4" x14ac:dyDescent="0.35">
      <c r="A36" s="44" t="s">
        <v>30</v>
      </c>
      <c r="B36" s="45" t="s">
        <v>54</v>
      </c>
      <c r="C36" s="46"/>
      <c r="D36" s="47"/>
    </row>
    <row r="37" spans="1:4" x14ac:dyDescent="0.35">
      <c r="A37" s="44" t="s">
        <v>32</v>
      </c>
      <c r="B37" s="45" t="s">
        <v>55</v>
      </c>
      <c r="C37" s="46"/>
      <c r="D37" s="47"/>
    </row>
    <row r="38" spans="1:4" x14ac:dyDescent="0.35">
      <c r="A38" s="44" t="s">
        <v>56</v>
      </c>
      <c r="B38" s="45" t="s">
        <v>57</v>
      </c>
      <c r="C38" s="46"/>
      <c r="D38" s="47"/>
    </row>
    <row r="39" spans="1:4" x14ac:dyDescent="0.35">
      <c r="A39" s="44" t="s">
        <v>58</v>
      </c>
      <c r="B39" s="45" t="s">
        <v>59</v>
      </c>
      <c r="C39" s="46"/>
      <c r="D39" s="47"/>
    </row>
    <row r="40" spans="1:4" x14ac:dyDescent="0.35">
      <c r="A40" s="44" t="s">
        <v>60</v>
      </c>
      <c r="B40" s="45" t="s">
        <v>61</v>
      </c>
      <c r="C40" s="46"/>
      <c r="D40" s="47"/>
    </row>
    <row r="41" spans="1:4" x14ac:dyDescent="0.35">
      <c r="A41" s="132" t="s">
        <v>62</v>
      </c>
      <c r="B41" s="132"/>
      <c r="C41" s="48"/>
      <c r="D41" s="49">
        <f>SUM(D34:D40)</f>
        <v>1430.71</v>
      </c>
    </row>
    <row r="42" spans="1:4" x14ac:dyDescent="0.35">
      <c r="A42" s="50"/>
      <c r="B42" s="50"/>
      <c r="C42" s="50"/>
      <c r="D42" s="50"/>
    </row>
    <row r="43" spans="1:4" x14ac:dyDescent="0.35">
      <c r="A43" s="136" t="s">
        <v>63</v>
      </c>
      <c r="B43" s="136"/>
      <c r="C43" s="136"/>
      <c r="D43" s="136"/>
    </row>
    <row r="44" spans="1:4" x14ac:dyDescent="0.35">
      <c r="A44" s="136" t="s">
        <v>64</v>
      </c>
      <c r="B44" s="136"/>
      <c r="C44" s="136"/>
      <c r="D44" s="136"/>
    </row>
    <row r="45" spans="1:4" x14ac:dyDescent="0.35">
      <c r="A45" s="42" t="s">
        <v>65</v>
      </c>
      <c r="B45" s="42" t="s">
        <v>66</v>
      </c>
      <c r="C45" s="51" t="s">
        <v>50</v>
      </c>
      <c r="D45" s="42" t="s">
        <v>51</v>
      </c>
    </row>
    <row r="46" spans="1:4" x14ac:dyDescent="0.35">
      <c r="A46" s="44" t="s">
        <v>24</v>
      </c>
      <c r="B46" s="52" t="s">
        <v>67</v>
      </c>
      <c r="C46" s="53">
        <v>8.3299999999999999E-2</v>
      </c>
      <c r="D46" s="54">
        <f>C46*D41</f>
        <v>119.18</v>
      </c>
    </row>
    <row r="47" spans="1:4" x14ac:dyDescent="0.35">
      <c r="A47" s="44" t="s">
        <v>27</v>
      </c>
      <c r="B47" s="52" t="s">
        <v>68</v>
      </c>
      <c r="C47" s="53">
        <v>0.121</v>
      </c>
      <c r="D47" s="54">
        <f>C47*D41</f>
        <v>173.12</v>
      </c>
    </row>
    <row r="48" spans="1:4" x14ac:dyDescent="0.35">
      <c r="A48" s="132" t="s">
        <v>62</v>
      </c>
      <c r="B48" s="132"/>
      <c r="C48" s="55">
        <f>SUM(C46:C47)</f>
        <v>0.20430000000000001</v>
      </c>
      <c r="D48" s="56">
        <f>SUM(D46:D47)</f>
        <v>292.3</v>
      </c>
    </row>
    <row r="49" spans="1:10" x14ac:dyDescent="0.35">
      <c r="A49" s="50"/>
      <c r="B49" s="50"/>
      <c r="C49" s="50"/>
      <c r="D49" s="50"/>
    </row>
    <row r="50" spans="1:10" ht="52.5" customHeight="1" x14ac:dyDescent="0.35">
      <c r="A50" s="132" t="s">
        <v>69</v>
      </c>
      <c r="B50" s="132"/>
      <c r="C50" s="132"/>
      <c r="D50" s="132"/>
      <c r="J50" s="57"/>
    </row>
    <row r="51" spans="1:10" x14ac:dyDescent="0.35">
      <c r="A51" s="42" t="s">
        <v>70</v>
      </c>
      <c r="B51" s="42" t="s">
        <v>71</v>
      </c>
      <c r="C51" s="42" t="s">
        <v>72</v>
      </c>
      <c r="D51" s="42" t="s">
        <v>51</v>
      </c>
    </row>
    <row r="52" spans="1:10" x14ac:dyDescent="0.35">
      <c r="A52" s="44" t="s">
        <v>24</v>
      </c>
      <c r="B52" s="45" t="s">
        <v>73</v>
      </c>
      <c r="C52" s="58">
        <v>0.2</v>
      </c>
      <c r="D52" s="54">
        <f>C52*($D$41+$D$48)</f>
        <v>344.6</v>
      </c>
    </row>
    <row r="53" spans="1:10" x14ac:dyDescent="0.35">
      <c r="A53" s="44" t="s">
        <v>27</v>
      </c>
      <c r="B53" s="45" t="s">
        <v>74</v>
      </c>
      <c r="C53" s="58"/>
      <c r="D53" s="54">
        <f t="shared" ref="D53:D59" si="0">C53*($D$41+$D$48)</f>
        <v>0</v>
      </c>
      <c r="J53" s="57"/>
    </row>
    <row r="54" spans="1:10" x14ac:dyDescent="0.35">
      <c r="A54" s="44" t="s">
        <v>30</v>
      </c>
      <c r="B54" s="45" t="s">
        <v>75</v>
      </c>
      <c r="C54" s="59">
        <v>0.03</v>
      </c>
      <c r="D54" s="54">
        <f t="shared" si="0"/>
        <v>51.69</v>
      </c>
      <c r="J54" s="60"/>
    </row>
    <row r="55" spans="1:10" x14ac:dyDescent="0.35">
      <c r="A55" s="44" t="s">
        <v>32</v>
      </c>
      <c r="B55" s="45" t="s">
        <v>76</v>
      </c>
      <c r="C55" s="58"/>
      <c r="D55" s="54">
        <f t="shared" si="0"/>
        <v>0</v>
      </c>
    </row>
    <row r="56" spans="1:10" x14ac:dyDescent="0.35">
      <c r="A56" s="44" t="s">
        <v>56</v>
      </c>
      <c r="B56" s="45" t="s">
        <v>77</v>
      </c>
      <c r="C56" s="58"/>
      <c r="D56" s="54">
        <f t="shared" si="0"/>
        <v>0</v>
      </c>
    </row>
    <row r="57" spans="1:10" x14ac:dyDescent="0.35">
      <c r="A57" s="44" t="s">
        <v>58</v>
      </c>
      <c r="B57" s="45" t="s">
        <v>78</v>
      </c>
      <c r="C57" s="58"/>
      <c r="D57" s="54">
        <f t="shared" si="0"/>
        <v>0</v>
      </c>
    </row>
    <row r="58" spans="1:10" x14ac:dyDescent="0.35">
      <c r="A58" s="44" t="s">
        <v>60</v>
      </c>
      <c r="B58" s="45" t="s">
        <v>79</v>
      </c>
      <c r="C58" s="58"/>
      <c r="D58" s="54">
        <f t="shared" si="0"/>
        <v>0</v>
      </c>
    </row>
    <row r="59" spans="1:10" x14ac:dyDescent="0.35">
      <c r="A59" s="44" t="s">
        <v>80</v>
      </c>
      <c r="B59" s="45" t="s">
        <v>81</v>
      </c>
      <c r="C59" s="58"/>
      <c r="D59" s="54">
        <f t="shared" si="0"/>
        <v>0</v>
      </c>
    </row>
    <row r="60" spans="1:10" x14ac:dyDescent="0.35">
      <c r="A60" s="132" t="s">
        <v>82</v>
      </c>
      <c r="B60" s="132"/>
      <c r="C60" s="61">
        <f>SUM(C52:C59)</f>
        <v>0.23</v>
      </c>
      <c r="D60" s="56">
        <f>SUM(D52:D59)</f>
        <v>396.29</v>
      </c>
    </row>
    <row r="61" spans="1:10" x14ac:dyDescent="0.35">
      <c r="A61" s="62"/>
      <c r="B61" s="62"/>
      <c r="C61" s="63"/>
      <c r="D61" s="64"/>
    </row>
    <row r="62" spans="1:10" x14ac:dyDescent="0.35">
      <c r="A62" s="65" t="s">
        <v>83</v>
      </c>
      <c r="B62" s="66" t="s">
        <v>84</v>
      </c>
      <c r="C62" s="61"/>
      <c r="D62" s="56"/>
    </row>
    <row r="63" spans="1:10" x14ac:dyDescent="0.35">
      <c r="A63" s="65" t="s">
        <v>24</v>
      </c>
      <c r="B63" s="45" t="s">
        <v>85</v>
      </c>
      <c r="C63" s="58">
        <v>0.01</v>
      </c>
      <c r="D63" s="54">
        <f t="shared" ref="D63" si="1">C63*($D$41+$D$48)</f>
        <v>17.23</v>
      </c>
    </row>
    <row r="64" spans="1:10" x14ac:dyDescent="0.35">
      <c r="A64" s="65" t="s">
        <v>27</v>
      </c>
      <c r="B64" s="45" t="s">
        <v>86</v>
      </c>
      <c r="C64" s="58">
        <v>0.1</v>
      </c>
      <c r="D64" s="54">
        <f>C64*($D$41+$D$48)</f>
        <v>172.3</v>
      </c>
    </row>
    <row r="65" spans="1:6" x14ac:dyDescent="0.35">
      <c r="A65" s="65" t="s">
        <v>30</v>
      </c>
      <c r="B65" s="67" t="s">
        <v>87</v>
      </c>
      <c r="C65" s="53">
        <v>0</v>
      </c>
      <c r="D65" s="54">
        <f>C65*($D$41)</f>
        <v>0</v>
      </c>
    </row>
    <row r="66" spans="1:6" x14ac:dyDescent="0.35">
      <c r="A66" s="65" t="s">
        <v>32</v>
      </c>
      <c r="B66" s="45" t="s">
        <v>88</v>
      </c>
      <c r="C66" s="53">
        <v>0</v>
      </c>
      <c r="D66" s="54">
        <f>C66*($D$41)</f>
        <v>0</v>
      </c>
    </row>
    <row r="67" spans="1:6" x14ac:dyDescent="0.35">
      <c r="A67" s="62" t="s">
        <v>30</v>
      </c>
      <c r="B67" s="115" t="s">
        <v>89</v>
      </c>
      <c r="C67" s="63"/>
      <c r="D67" s="64"/>
    </row>
    <row r="68" spans="1:6" x14ac:dyDescent="0.35">
      <c r="A68" s="141" t="s">
        <v>90</v>
      </c>
      <c r="B68" s="142"/>
      <c r="C68" s="63"/>
      <c r="D68" s="64">
        <f>SUM(D63:D67)</f>
        <v>189.53</v>
      </c>
    </row>
    <row r="69" spans="1:6" x14ac:dyDescent="0.35">
      <c r="A69" s="62"/>
      <c r="B69" s="62"/>
      <c r="C69" s="63"/>
      <c r="D69" s="64"/>
    </row>
    <row r="70" spans="1:6" x14ac:dyDescent="0.35">
      <c r="A70" s="136" t="s">
        <v>91</v>
      </c>
      <c r="B70" s="136"/>
      <c r="C70" s="136"/>
      <c r="D70" s="69"/>
    </row>
    <row r="71" spans="1:6" x14ac:dyDescent="0.35">
      <c r="A71" s="42" t="s">
        <v>92</v>
      </c>
      <c r="B71" s="42" t="s">
        <v>93</v>
      </c>
      <c r="C71" s="50"/>
      <c r="D71" s="42" t="s">
        <v>51</v>
      </c>
    </row>
    <row r="72" spans="1:6" ht="93" x14ac:dyDescent="0.35">
      <c r="A72" s="44" t="s">
        <v>24</v>
      </c>
      <c r="B72" s="45" t="s">
        <v>94</v>
      </c>
      <c r="C72" s="70"/>
      <c r="D72" s="54">
        <v>219.82</v>
      </c>
      <c r="F72" s="79">
        <f>D72+'INTERPRETE RBO'!D72</f>
        <v>322.37</v>
      </c>
    </row>
    <row r="73" spans="1:6" ht="77.5" x14ac:dyDescent="0.35">
      <c r="A73" s="44" t="s">
        <v>27</v>
      </c>
      <c r="B73" s="45" t="s">
        <v>95</v>
      </c>
      <c r="C73" s="50"/>
      <c r="D73" s="54">
        <v>240</v>
      </c>
      <c r="F73" s="31">
        <f>154+154</f>
        <v>308</v>
      </c>
    </row>
    <row r="74" spans="1:6" ht="124" x14ac:dyDescent="0.35">
      <c r="A74" s="44" t="s">
        <v>30</v>
      </c>
      <c r="B74" s="45" t="s">
        <v>96</v>
      </c>
      <c r="C74" s="50"/>
      <c r="D74" s="47"/>
    </row>
    <row r="75" spans="1:6" x14ac:dyDescent="0.35">
      <c r="A75" s="44" t="s">
        <v>32</v>
      </c>
      <c r="B75" s="45" t="s">
        <v>97</v>
      </c>
      <c r="C75" s="50"/>
      <c r="D75" s="47"/>
    </row>
    <row r="76" spans="1:6" x14ac:dyDescent="0.35">
      <c r="A76" s="44" t="s">
        <v>56</v>
      </c>
      <c r="B76" s="45" t="s">
        <v>98</v>
      </c>
      <c r="C76" s="50"/>
      <c r="D76" s="71"/>
    </row>
    <row r="77" spans="1:6" x14ac:dyDescent="0.35">
      <c r="A77" s="44" t="s">
        <v>58</v>
      </c>
      <c r="B77" s="45" t="s">
        <v>99</v>
      </c>
      <c r="C77" s="50"/>
      <c r="D77" s="71"/>
    </row>
    <row r="78" spans="1:6" ht="31" x14ac:dyDescent="0.35">
      <c r="A78" s="44" t="s">
        <v>60</v>
      </c>
      <c r="B78" s="45" t="s">
        <v>100</v>
      </c>
      <c r="C78" s="72"/>
      <c r="D78" s="47"/>
    </row>
    <row r="79" spans="1:6" x14ac:dyDescent="0.35">
      <c r="A79" s="132" t="s">
        <v>62</v>
      </c>
      <c r="B79" s="132"/>
      <c r="C79" s="73"/>
      <c r="D79" s="56">
        <f>SUM(D72:D78)</f>
        <v>459.82</v>
      </c>
    </row>
    <row r="80" spans="1:6" x14ac:dyDescent="0.35">
      <c r="A80" s="50"/>
      <c r="B80" s="50"/>
      <c r="C80" s="50"/>
      <c r="D80" s="50"/>
    </row>
    <row r="81" spans="1:7" x14ac:dyDescent="0.35">
      <c r="A81" s="136" t="s">
        <v>101</v>
      </c>
      <c r="B81" s="136"/>
      <c r="C81" s="136"/>
      <c r="D81" s="69"/>
    </row>
    <row r="82" spans="1:7" x14ac:dyDescent="0.35">
      <c r="A82" s="42">
        <v>2</v>
      </c>
      <c r="B82" s="42" t="s">
        <v>102</v>
      </c>
      <c r="C82" s="50"/>
      <c r="D82" s="42" t="s">
        <v>51</v>
      </c>
    </row>
    <row r="83" spans="1:7" x14ac:dyDescent="0.35">
      <c r="A83" s="44" t="s">
        <v>65</v>
      </c>
      <c r="B83" s="67" t="s">
        <v>103</v>
      </c>
      <c r="C83" s="50"/>
      <c r="D83" s="54">
        <f>D48</f>
        <v>292.3</v>
      </c>
    </row>
    <row r="84" spans="1:7" x14ac:dyDescent="0.35">
      <c r="A84" s="44" t="s">
        <v>70</v>
      </c>
      <c r="B84" s="45" t="s">
        <v>71</v>
      </c>
      <c r="C84" s="50"/>
      <c r="D84" s="54">
        <f>D60</f>
        <v>396.29</v>
      </c>
    </row>
    <row r="85" spans="1:7" x14ac:dyDescent="0.35">
      <c r="A85" s="44" t="s">
        <v>104</v>
      </c>
      <c r="B85" s="45" t="s">
        <v>105</v>
      </c>
      <c r="C85" s="50"/>
      <c r="D85" s="54">
        <f>D68</f>
        <v>189.53</v>
      </c>
    </row>
    <row r="86" spans="1:7" x14ac:dyDescent="0.35">
      <c r="A86" s="44" t="s">
        <v>92</v>
      </c>
      <c r="B86" s="45" t="s">
        <v>93</v>
      </c>
      <c r="C86" s="50"/>
      <c r="D86" s="54">
        <f>D79</f>
        <v>459.82</v>
      </c>
    </row>
    <row r="87" spans="1:7" x14ac:dyDescent="0.35">
      <c r="A87" s="132" t="s">
        <v>62</v>
      </c>
      <c r="B87" s="132"/>
      <c r="C87" s="73"/>
      <c r="D87" s="56">
        <f>SUM(D83:D86)</f>
        <v>1337.94</v>
      </c>
    </row>
    <row r="88" spans="1:7" x14ac:dyDescent="0.35">
      <c r="A88" s="50"/>
      <c r="B88" s="50"/>
      <c r="C88" s="50"/>
      <c r="D88" s="50"/>
    </row>
    <row r="89" spans="1:7" x14ac:dyDescent="0.35">
      <c r="A89" s="136" t="s">
        <v>106</v>
      </c>
      <c r="B89" s="136"/>
      <c r="C89" s="136"/>
      <c r="D89" s="69"/>
    </row>
    <row r="90" spans="1:7" x14ac:dyDescent="0.35">
      <c r="A90" s="42">
        <v>3</v>
      </c>
      <c r="B90" s="42" t="s">
        <v>107</v>
      </c>
      <c r="C90" s="50"/>
      <c r="D90" s="42" t="s">
        <v>51</v>
      </c>
    </row>
    <row r="91" spans="1:7" x14ac:dyDescent="0.35">
      <c r="A91" s="44" t="s">
        <v>24</v>
      </c>
      <c r="B91" s="74" t="s">
        <v>108</v>
      </c>
      <c r="C91" s="75">
        <v>0</v>
      </c>
      <c r="D91" s="54">
        <f t="shared" ref="D91:D96" si="2">C91*$D$41</f>
        <v>0</v>
      </c>
    </row>
    <row r="92" spans="1:7" x14ac:dyDescent="0.35">
      <c r="A92" s="44" t="s">
        <v>27</v>
      </c>
      <c r="B92" s="74" t="s">
        <v>109</v>
      </c>
      <c r="C92" s="75">
        <f>C91*C59</f>
        <v>0</v>
      </c>
      <c r="D92" s="54">
        <f t="shared" si="2"/>
        <v>0</v>
      </c>
    </row>
    <row r="93" spans="1:7" x14ac:dyDescent="0.35">
      <c r="A93" s="44" t="s">
        <v>30</v>
      </c>
      <c r="B93" s="74" t="s">
        <v>110</v>
      </c>
      <c r="C93" s="75">
        <v>0</v>
      </c>
      <c r="D93" s="54">
        <f t="shared" si="2"/>
        <v>0</v>
      </c>
      <c r="G93" s="76"/>
    </row>
    <row r="94" spans="1:7" x14ac:dyDescent="0.35">
      <c r="A94" s="44" t="s">
        <v>32</v>
      </c>
      <c r="B94" s="74" t="s">
        <v>111</v>
      </c>
      <c r="C94" s="75">
        <v>0</v>
      </c>
      <c r="D94" s="54">
        <f t="shared" si="2"/>
        <v>0</v>
      </c>
    </row>
    <row r="95" spans="1:7" x14ac:dyDescent="0.35">
      <c r="A95" s="44" t="s">
        <v>56</v>
      </c>
      <c r="B95" s="74" t="s">
        <v>112</v>
      </c>
      <c r="C95" s="75">
        <f>C60*C94</f>
        <v>0</v>
      </c>
      <c r="D95" s="54">
        <f t="shared" si="2"/>
        <v>0</v>
      </c>
    </row>
    <row r="96" spans="1:7" x14ac:dyDescent="0.35">
      <c r="A96" s="44" t="s">
        <v>58</v>
      </c>
      <c r="B96" s="74" t="s">
        <v>113</v>
      </c>
      <c r="C96" s="77">
        <f>C94*C59*0.4</f>
        <v>0</v>
      </c>
      <c r="D96" s="54">
        <f t="shared" si="2"/>
        <v>0</v>
      </c>
    </row>
    <row r="97" spans="1:6" x14ac:dyDescent="0.35">
      <c r="A97" s="132" t="s">
        <v>62</v>
      </c>
      <c r="B97" s="132"/>
      <c r="C97" s="78">
        <f>SUM(C91:C96)</f>
        <v>0</v>
      </c>
      <c r="D97" s="56">
        <f>SUM(D91:D96)</f>
        <v>0</v>
      </c>
      <c r="F97" s="79"/>
    </row>
    <row r="98" spans="1:6" x14ac:dyDescent="0.35">
      <c r="A98" s="65"/>
      <c r="B98" s="65"/>
      <c r="C98" s="78"/>
      <c r="D98" s="56"/>
      <c r="F98" s="79"/>
    </row>
    <row r="99" spans="1:6" x14ac:dyDescent="0.35">
      <c r="A99" s="50"/>
      <c r="B99" s="80" t="s">
        <v>114</v>
      </c>
      <c r="C99" s="80"/>
      <c r="D99" s="81">
        <f>D41+D87+D97</f>
        <v>2768.65</v>
      </c>
    </row>
    <row r="100" spans="1:6" x14ac:dyDescent="0.35">
      <c r="A100" s="136" t="s">
        <v>115</v>
      </c>
      <c r="B100" s="136"/>
      <c r="C100" s="136"/>
      <c r="D100" s="69"/>
      <c r="F100" s="79"/>
    </row>
    <row r="101" spans="1:6" x14ac:dyDescent="0.35">
      <c r="A101" s="136" t="s">
        <v>116</v>
      </c>
      <c r="B101" s="136"/>
      <c r="C101" s="136"/>
      <c r="D101" s="69"/>
    </row>
    <row r="102" spans="1:6" x14ac:dyDescent="0.35">
      <c r="A102" s="42" t="s">
        <v>117</v>
      </c>
      <c r="B102" s="42" t="s">
        <v>118</v>
      </c>
      <c r="C102" s="50"/>
      <c r="D102" s="42" t="s">
        <v>51</v>
      </c>
      <c r="F102" s="31" t="s">
        <v>119</v>
      </c>
    </row>
    <row r="103" spans="1:6" x14ac:dyDescent="0.35">
      <c r="A103" s="44" t="s">
        <v>24</v>
      </c>
      <c r="B103" s="45" t="s">
        <v>120</v>
      </c>
      <c r="C103" s="116">
        <v>0</v>
      </c>
      <c r="D103" s="54">
        <f t="shared" ref="D103:D108" si="3">C103*$D$99</f>
        <v>0</v>
      </c>
      <c r="F103" s="31" t="s">
        <v>121</v>
      </c>
    </row>
    <row r="104" spans="1:6" x14ac:dyDescent="0.35">
      <c r="A104" s="44" t="s">
        <v>27</v>
      </c>
      <c r="B104" s="45" t="s">
        <v>122</v>
      </c>
      <c r="C104" s="117">
        <f>((4/30)/12)</f>
        <v>1.111E-2</v>
      </c>
      <c r="D104" s="54">
        <f t="shared" si="3"/>
        <v>30.76</v>
      </c>
      <c r="F104" s="31" t="s">
        <v>123</v>
      </c>
    </row>
    <row r="105" spans="1:6" x14ac:dyDescent="0.35">
      <c r="A105" s="44" t="s">
        <v>30</v>
      </c>
      <c r="B105" s="45" t="s">
        <v>124</v>
      </c>
      <c r="C105" s="117">
        <f>((5/30)/12)*2%</f>
        <v>2.7999999999999998E-4</v>
      </c>
      <c r="D105" s="54">
        <f t="shared" si="3"/>
        <v>0.78</v>
      </c>
      <c r="F105" s="31" t="s">
        <v>125</v>
      </c>
    </row>
    <row r="106" spans="1:6" x14ac:dyDescent="0.35">
      <c r="A106" s="44" t="s">
        <v>32</v>
      </c>
      <c r="B106" s="45" t="s">
        <v>126</v>
      </c>
      <c r="C106" s="117">
        <f>((15/30)/12)*2%</f>
        <v>8.3000000000000001E-4</v>
      </c>
      <c r="D106" s="54">
        <f t="shared" si="3"/>
        <v>2.2999999999999998</v>
      </c>
      <c r="F106" s="31" t="s">
        <v>127</v>
      </c>
    </row>
    <row r="107" spans="1:6" x14ac:dyDescent="0.35">
      <c r="A107" s="44" t="s">
        <v>56</v>
      </c>
      <c r="B107" s="84" t="s">
        <v>128</v>
      </c>
      <c r="C107" s="118">
        <f>0.5%*((4/12))*8.333%</f>
        <v>1.3999999999999999E-4</v>
      </c>
      <c r="D107" s="54">
        <f t="shared" si="3"/>
        <v>0.39</v>
      </c>
      <c r="F107" s="31" t="s">
        <v>129</v>
      </c>
    </row>
    <row r="108" spans="1:6" x14ac:dyDescent="0.35">
      <c r="A108" s="44" t="s">
        <v>58</v>
      </c>
      <c r="B108" s="84" t="s">
        <v>130</v>
      </c>
      <c r="C108" s="117">
        <v>0</v>
      </c>
      <c r="D108" s="54">
        <f t="shared" si="3"/>
        <v>0</v>
      </c>
      <c r="F108" s="31" t="s">
        <v>131</v>
      </c>
    </row>
    <row r="109" spans="1:6" x14ac:dyDescent="0.35">
      <c r="A109" s="132" t="s">
        <v>82</v>
      </c>
      <c r="B109" s="132"/>
      <c r="C109" s="78">
        <f>SUM(C103:C108)</f>
        <v>1.24E-2</v>
      </c>
      <c r="D109" s="56">
        <f>SUM(D103:D108)</f>
        <v>34.229999999999997</v>
      </c>
    </row>
    <row r="110" spans="1:6" x14ac:dyDescent="0.35">
      <c r="A110" s="50"/>
      <c r="B110" s="50"/>
      <c r="C110" s="50"/>
      <c r="D110" s="50"/>
    </row>
    <row r="111" spans="1:6" x14ac:dyDescent="0.35">
      <c r="A111" s="136" t="s">
        <v>132</v>
      </c>
      <c r="B111" s="136"/>
      <c r="C111" s="136"/>
      <c r="D111" s="69"/>
    </row>
    <row r="112" spans="1:6" x14ac:dyDescent="0.35">
      <c r="A112" s="42" t="s">
        <v>133</v>
      </c>
      <c r="B112" s="42" t="s">
        <v>134</v>
      </c>
      <c r="C112" s="50"/>
      <c r="D112" s="42" t="s">
        <v>51</v>
      </c>
    </row>
    <row r="113" spans="1:4" x14ac:dyDescent="0.35">
      <c r="A113" s="44" t="s">
        <v>24</v>
      </c>
      <c r="B113" s="45" t="s">
        <v>135</v>
      </c>
      <c r="C113" s="50"/>
      <c r="D113" s="47">
        <v>0</v>
      </c>
    </row>
    <row r="114" spans="1:4" x14ac:dyDescent="0.35">
      <c r="A114" s="132" t="s">
        <v>62</v>
      </c>
      <c r="B114" s="132"/>
      <c r="C114" s="73"/>
      <c r="D114" s="49">
        <f>SUM(D113)</f>
        <v>0</v>
      </c>
    </row>
    <row r="115" spans="1:4" x14ac:dyDescent="0.35">
      <c r="A115" s="50"/>
      <c r="B115" s="50"/>
      <c r="C115" s="50"/>
      <c r="D115" s="50"/>
    </row>
    <row r="116" spans="1:4" x14ac:dyDescent="0.35">
      <c r="A116" s="136" t="s">
        <v>136</v>
      </c>
      <c r="B116" s="136"/>
      <c r="C116" s="136"/>
      <c r="D116" s="69"/>
    </row>
    <row r="117" spans="1:4" x14ac:dyDescent="0.35">
      <c r="A117" s="42">
        <v>4</v>
      </c>
      <c r="B117" s="42" t="s">
        <v>137</v>
      </c>
      <c r="C117" s="50"/>
      <c r="D117" s="42" t="s">
        <v>51</v>
      </c>
    </row>
    <row r="118" spans="1:4" x14ac:dyDescent="0.35">
      <c r="A118" s="44" t="s">
        <v>117</v>
      </c>
      <c r="B118" s="45" t="s">
        <v>118</v>
      </c>
      <c r="C118" s="50"/>
      <c r="D118" s="54">
        <f>D109</f>
        <v>34.229999999999997</v>
      </c>
    </row>
    <row r="119" spans="1:4" x14ac:dyDescent="0.35">
      <c r="A119" s="44" t="s">
        <v>133</v>
      </c>
      <c r="B119" s="45" t="s">
        <v>134</v>
      </c>
      <c r="C119" s="50"/>
      <c r="D119" s="47">
        <f>D114</f>
        <v>0</v>
      </c>
    </row>
    <row r="120" spans="1:4" x14ac:dyDescent="0.35">
      <c r="A120" s="132" t="s">
        <v>62</v>
      </c>
      <c r="B120" s="132"/>
      <c r="C120" s="73"/>
      <c r="D120" s="56">
        <f>SUM(D118:D119)</f>
        <v>34.229999999999997</v>
      </c>
    </row>
    <row r="121" spans="1:4" x14ac:dyDescent="0.35">
      <c r="A121" s="50"/>
      <c r="B121" s="50"/>
      <c r="C121" s="50"/>
      <c r="D121" s="50"/>
    </row>
    <row r="122" spans="1:4" x14ac:dyDescent="0.35">
      <c r="A122" s="136" t="s">
        <v>138</v>
      </c>
      <c r="B122" s="136"/>
      <c r="C122" s="136"/>
      <c r="D122" s="69"/>
    </row>
    <row r="123" spans="1:4" x14ac:dyDescent="0.35">
      <c r="A123" s="42">
        <v>5</v>
      </c>
      <c r="B123" s="86" t="s">
        <v>139</v>
      </c>
      <c r="C123" s="50"/>
      <c r="D123" s="42" t="s">
        <v>51</v>
      </c>
    </row>
    <row r="124" spans="1:4" x14ac:dyDescent="0.35">
      <c r="A124" s="44" t="s">
        <v>24</v>
      </c>
      <c r="B124" s="45" t="s">
        <v>140</v>
      </c>
      <c r="C124" s="50"/>
      <c r="D124" s="47">
        <v>0</v>
      </c>
    </row>
    <row r="125" spans="1:4" x14ac:dyDescent="0.35">
      <c r="A125" s="44" t="s">
        <v>27</v>
      </c>
      <c r="B125" s="45" t="s">
        <v>141</v>
      </c>
      <c r="C125" s="50"/>
      <c r="D125" s="47">
        <v>0</v>
      </c>
    </row>
    <row r="126" spans="1:4" x14ac:dyDescent="0.35">
      <c r="A126" s="44" t="s">
        <v>30</v>
      </c>
      <c r="B126" s="45" t="s">
        <v>142</v>
      </c>
      <c r="C126" s="50"/>
      <c r="D126" s="47">
        <v>0</v>
      </c>
    </row>
    <row r="127" spans="1:4" x14ac:dyDescent="0.35">
      <c r="A127" s="44" t="s">
        <v>32</v>
      </c>
      <c r="B127" s="45" t="s">
        <v>143</v>
      </c>
      <c r="C127" s="50"/>
      <c r="D127" s="47">
        <v>0</v>
      </c>
    </row>
    <row r="128" spans="1:4" x14ac:dyDescent="0.35">
      <c r="A128" s="44" t="s">
        <v>32</v>
      </c>
      <c r="B128" s="45" t="s">
        <v>144</v>
      </c>
      <c r="C128" s="50"/>
      <c r="D128" s="47">
        <v>0</v>
      </c>
    </row>
    <row r="129" spans="1:6" x14ac:dyDescent="0.35">
      <c r="A129" s="132" t="s">
        <v>82</v>
      </c>
      <c r="B129" s="132"/>
      <c r="C129" s="73"/>
      <c r="D129" s="49">
        <f>SUM(D124:D128)</f>
        <v>0</v>
      </c>
    </row>
    <row r="130" spans="1:6" x14ac:dyDescent="0.35">
      <c r="A130" s="42"/>
      <c r="B130" s="42"/>
      <c r="C130" s="50"/>
      <c r="D130" s="47"/>
    </row>
    <row r="131" spans="1:6" ht="15.5" customHeight="1" x14ac:dyDescent="0.35">
      <c r="A131" s="133" t="s">
        <v>145</v>
      </c>
      <c r="B131" s="134"/>
      <c r="C131" s="134"/>
      <c r="D131" s="135"/>
    </row>
    <row r="132" spans="1:6" x14ac:dyDescent="0.35">
      <c r="A132" s="42" t="s">
        <v>146</v>
      </c>
      <c r="B132" s="42"/>
      <c r="C132" s="50"/>
      <c r="D132" s="42" t="s">
        <v>51</v>
      </c>
    </row>
    <row r="133" spans="1:6" x14ac:dyDescent="0.35">
      <c r="A133" s="42">
        <v>1</v>
      </c>
      <c r="B133" s="87" t="s">
        <v>48</v>
      </c>
      <c r="C133" s="50"/>
      <c r="D133" s="47">
        <f>D41</f>
        <v>1430.71</v>
      </c>
    </row>
    <row r="134" spans="1:6" x14ac:dyDescent="0.35">
      <c r="A134" s="42">
        <v>2</v>
      </c>
      <c r="B134" s="87" t="s">
        <v>63</v>
      </c>
      <c r="C134" s="50"/>
      <c r="D134" s="47">
        <f>D87</f>
        <v>1337.94</v>
      </c>
    </row>
    <row r="135" spans="1:6" x14ac:dyDescent="0.35">
      <c r="A135" s="42">
        <v>3</v>
      </c>
      <c r="B135" s="87" t="s">
        <v>106</v>
      </c>
      <c r="C135" s="50"/>
      <c r="D135" s="47">
        <f>D97</f>
        <v>0</v>
      </c>
    </row>
    <row r="136" spans="1:6" x14ac:dyDescent="0.35">
      <c r="A136" s="42">
        <v>4</v>
      </c>
      <c r="B136" s="87" t="s">
        <v>115</v>
      </c>
      <c r="C136" s="50"/>
      <c r="D136" s="47">
        <f>D120</f>
        <v>34.229999999999997</v>
      </c>
    </row>
    <row r="137" spans="1:6" x14ac:dyDescent="0.35">
      <c r="A137" s="42">
        <v>5</v>
      </c>
      <c r="B137" s="87" t="s">
        <v>138</v>
      </c>
      <c r="C137" s="50"/>
      <c r="D137" s="47">
        <f>D129</f>
        <v>0</v>
      </c>
    </row>
    <row r="138" spans="1:6" x14ac:dyDescent="0.35">
      <c r="A138" s="132" t="s">
        <v>82</v>
      </c>
      <c r="B138" s="132"/>
      <c r="C138" s="73"/>
      <c r="D138" s="49">
        <f>SUM(D133:D137)</f>
        <v>2802.88</v>
      </c>
    </row>
    <row r="139" spans="1:6" x14ac:dyDescent="0.35">
      <c r="A139" s="50"/>
      <c r="B139" s="50"/>
      <c r="C139" s="50"/>
      <c r="D139" s="88"/>
    </row>
    <row r="140" spans="1:6" x14ac:dyDescent="0.35">
      <c r="A140" s="136" t="s">
        <v>147</v>
      </c>
      <c r="B140" s="136"/>
      <c r="C140" s="136"/>
      <c r="D140" s="69"/>
      <c r="F140" s="31">
        <v>19100</v>
      </c>
    </row>
    <row r="141" spans="1:6" x14ac:dyDescent="0.35">
      <c r="A141" s="42">
        <v>6</v>
      </c>
      <c r="B141" s="86" t="s">
        <v>148</v>
      </c>
      <c r="C141" s="42" t="s">
        <v>72</v>
      </c>
      <c r="D141" s="42" t="s">
        <v>51</v>
      </c>
    </row>
    <row r="142" spans="1:6" x14ac:dyDescent="0.35">
      <c r="A142" s="89" t="s">
        <v>24</v>
      </c>
      <c r="B142" s="90" t="s">
        <v>149</v>
      </c>
      <c r="C142" s="91">
        <v>3.7490000000000002E-2</v>
      </c>
      <c r="D142" s="92">
        <f>C142*$D$138</f>
        <v>105.08</v>
      </c>
      <c r="F142" s="93">
        <f>'PROPOSTA G1'!$G$15</f>
        <v>19099.919999999998</v>
      </c>
    </row>
    <row r="143" spans="1:6" x14ac:dyDescent="0.35">
      <c r="A143" s="94" t="s">
        <v>27</v>
      </c>
      <c r="B143" s="95" t="s">
        <v>150</v>
      </c>
      <c r="C143" s="96">
        <v>0</v>
      </c>
      <c r="D143" s="97">
        <f>(D138+D142)*C143</f>
        <v>0</v>
      </c>
    </row>
    <row r="144" spans="1:6" x14ac:dyDescent="0.35">
      <c r="A144" s="94" t="s">
        <v>30</v>
      </c>
      <c r="B144" s="137" t="s">
        <v>151</v>
      </c>
      <c r="C144" s="137"/>
      <c r="D144" s="137"/>
    </row>
    <row r="145" spans="1:7" x14ac:dyDescent="0.35">
      <c r="A145" s="98"/>
      <c r="B145" s="90" t="s">
        <v>152</v>
      </c>
      <c r="C145" s="99">
        <f>1-(C147+C148+C152)</f>
        <v>0.91349999999999998</v>
      </c>
      <c r="D145" s="100">
        <f>(D142+D143+D138)/C145</f>
        <v>3183.32</v>
      </c>
    </row>
    <row r="146" spans="1:7" x14ac:dyDescent="0.35">
      <c r="A146" s="101" t="s">
        <v>153</v>
      </c>
      <c r="B146" s="102" t="s">
        <v>154</v>
      </c>
      <c r="C146" s="103" t="s">
        <v>50</v>
      </c>
      <c r="D146" s="103" t="s">
        <v>155</v>
      </c>
    </row>
    <row r="147" spans="1:7" x14ac:dyDescent="0.35">
      <c r="A147" s="104"/>
      <c r="B147" s="105" t="s">
        <v>156</v>
      </c>
      <c r="C147" s="106">
        <v>6.4999999999999997E-3</v>
      </c>
      <c r="D147" s="92">
        <f>C147*D145</f>
        <v>20.69</v>
      </c>
    </row>
    <row r="148" spans="1:7" x14ac:dyDescent="0.35">
      <c r="A148" s="104"/>
      <c r="B148" s="105" t="s">
        <v>157</v>
      </c>
      <c r="C148" s="106">
        <v>0.03</v>
      </c>
      <c r="D148" s="92">
        <f>D145*C148</f>
        <v>95.5</v>
      </c>
    </row>
    <row r="149" spans="1:7" x14ac:dyDescent="0.35">
      <c r="A149" s="107" t="s">
        <v>158</v>
      </c>
      <c r="B149" s="108" t="s">
        <v>159</v>
      </c>
      <c r="C149" s="103" t="s">
        <v>50</v>
      </c>
      <c r="D149" s="103" t="s">
        <v>155</v>
      </c>
    </row>
    <row r="150" spans="1:7" x14ac:dyDescent="0.35">
      <c r="A150" s="104"/>
      <c r="B150" s="105" t="s">
        <v>160</v>
      </c>
      <c r="C150" s="106"/>
      <c r="D150" s="108"/>
      <c r="F150" s="79">
        <f>'[1]PROPOSTA GRUPO 2'!H16</f>
        <v>38192.879999999997</v>
      </c>
      <c r="G150" s="109">
        <v>38193</v>
      </c>
    </row>
    <row r="151" spans="1:7" x14ac:dyDescent="0.35">
      <c r="A151" s="107" t="s">
        <v>161</v>
      </c>
      <c r="B151" s="108" t="s">
        <v>162</v>
      </c>
      <c r="C151" s="103" t="s">
        <v>50</v>
      </c>
      <c r="D151" s="103" t="s">
        <v>155</v>
      </c>
      <c r="F151" s="79">
        <f>'[1]PROPOSTA GRUPO 2'!H18</f>
        <v>114578.64</v>
      </c>
    </row>
    <row r="152" spans="1:7" x14ac:dyDescent="0.35">
      <c r="A152" s="104"/>
      <c r="B152" s="105" t="s">
        <v>163</v>
      </c>
      <c r="C152" s="106">
        <v>0.05</v>
      </c>
      <c r="D152" s="92">
        <f>C152*D145</f>
        <v>159.16999999999999</v>
      </c>
    </row>
    <row r="153" spans="1:7" x14ac:dyDescent="0.35">
      <c r="A153" s="107" t="s">
        <v>164</v>
      </c>
      <c r="B153" s="108" t="s">
        <v>165</v>
      </c>
      <c r="C153" s="103"/>
      <c r="D153" s="108"/>
    </row>
    <row r="154" spans="1:7" x14ac:dyDescent="0.35">
      <c r="A154" s="132" t="s">
        <v>82</v>
      </c>
      <c r="B154" s="132"/>
      <c r="C154" s="110">
        <f>C152+C148+C147+C143+C142</f>
        <v>0.124</v>
      </c>
      <c r="D154" s="111">
        <f>D142+D143+D147+D148+D152</f>
        <v>380.44</v>
      </c>
    </row>
    <row r="155" spans="1:7" x14ac:dyDescent="0.35">
      <c r="A155" s="50"/>
      <c r="B155" s="50"/>
      <c r="C155" s="50"/>
      <c r="D155" s="50"/>
    </row>
    <row r="156" spans="1:7" x14ac:dyDescent="0.35">
      <c r="A156" s="138" t="s">
        <v>166</v>
      </c>
      <c r="B156" s="139"/>
      <c r="C156" s="139"/>
      <c r="D156" s="140"/>
    </row>
    <row r="157" spans="1:7" x14ac:dyDescent="0.35">
      <c r="A157" s="42"/>
      <c r="B157" s="42" t="s">
        <v>167</v>
      </c>
      <c r="C157" s="50"/>
      <c r="D157" s="42" t="s">
        <v>51</v>
      </c>
    </row>
    <row r="158" spans="1:7" x14ac:dyDescent="0.35">
      <c r="A158" s="42" t="s">
        <v>24</v>
      </c>
      <c r="B158" s="45" t="s">
        <v>48</v>
      </c>
      <c r="C158" s="50"/>
      <c r="D158" s="112">
        <f>D133</f>
        <v>1430.71</v>
      </c>
    </row>
    <row r="159" spans="1:7" x14ac:dyDescent="0.35">
      <c r="A159" s="42" t="s">
        <v>27</v>
      </c>
      <c r="B159" s="45" t="s">
        <v>63</v>
      </c>
      <c r="C159" s="50"/>
      <c r="D159" s="112">
        <f>D134</f>
        <v>1337.94</v>
      </c>
    </row>
    <row r="160" spans="1:7" x14ac:dyDescent="0.35">
      <c r="A160" s="42" t="s">
        <v>30</v>
      </c>
      <c r="B160" s="45" t="s">
        <v>106</v>
      </c>
      <c r="C160" s="50"/>
      <c r="D160" s="112">
        <f>D135</f>
        <v>0</v>
      </c>
    </row>
    <row r="161" spans="1:4" x14ac:dyDescent="0.35">
      <c r="A161" s="42" t="s">
        <v>32</v>
      </c>
      <c r="B161" s="45" t="s">
        <v>115</v>
      </c>
      <c r="C161" s="50"/>
      <c r="D161" s="112">
        <f>D136</f>
        <v>34.229999999999997</v>
      </c>
    </row>
    <row r="162" spans="1:4" x14ac:dyDescent="0.35">
      <c r="A162" s="42" t="s">
        <v>56</v>
      </c>
      <c r="B162" s="45" t="s">
        <v>138</v>
      </c>
      <c r="C162" s="50"/>
      <c r="D162" s="112">
        <f>D137</f>
        <v>0</v>
      </c>
    </row>
    <row r="163" spans="1:4" ht="15.5" customHeight="1" x14ac:dyDescent="0.35">
      <c r="A163" s="131" t="s">
        <v>168</v>
      </c>
      <c r="B163" s="131"/>
      <c r="C163" s="50"/>
      <c r="D163" s="112">
        <f>SUM(D158:D162)</f>
        <v>2802.88</v>
      </c>
    </row>
    <row r="164" spans="1:4" x14ac:dyDescent="0.35">
      <c r="A164" s="42" t="s">
        <v>58</v>
      </c>
      <c r="B164" s="45" t="s">
        <v>169</v>
      </c>
      <c r="C164" s="50"/>
      <c r="D164" s="113">
        <f>D154</f>
        <v>380.44</v>
      </c>
    </row>
    <row r="165" spans="1:4" ht="15.5" customHeight="1" x14ac:dyDescent="0.35">
      <c r="A165" s="132" t="s">
        <v>170</v>
      </c>
      <c r="B165" s="132"/>
      <c r="C165" s="73"/>
      <c r="D165" s="114">
        <f>D163+D164</f>
        <v>3183.32</v>
      </c>
    </row>
  </sheetData>
  <mergeCells count="50">
    <mergeCell ref="C14:D14"/>
    <mergeCell ref="A1:D1"/>
    <mergeCell ref="A2:D2"/>
    <mergeCell ref="B11:D11"/>
    <mergeCell ref="A12:D12"/>
    <mergeCell ref="C13:D13"/>
    <mergeCell ref="C28:D28"/>
    <mergeCell ref="C15:D15"/>
    <mergeCell ref="C16:D16"/>
    <mergeCell ref="A18:D18"/>
    <mergeCell ref="C19:D19"/>
    <mergeCell ref="C20:D20"/>
    <mergeCell ref="C21:D21"/>
    <mergeCell ref="A23:D23"/>
    <mergeCell ref="A24:D24"/>
    <mergeCell ref="C25:D25"/>
    <mergeCell ref="C26:D26"/>
    <mergeCell ref="C27:D27"/>
    <mergeCell ref="A81:C81"/>
    <mergeCell ref="C29:D29"/>
    <mergeCell ref="A32:D32"/>
    <mergeCell ref="A41:B41"/>
    <mergeCell ref="A43:D43"/>
    <mergeCell ref="A44:D44"/>
    <mergeCell ref="A48:B48"/>
    <mergeCell ref="A50:D50"/>
    <mergeCell ref="A60:B60"/>
    <mergeCell ref="A68:B68"/>
    <mergeCell ref="A70:C70"/>
    <mergeCell ref="A79:B79"/>
    <mergeCell ref="A129:B129"/>
    <mergeCell ref="A87:B87"/>
    <mergeCell ref="A89:C89"/>
    <mergeCell ref="A97:B97"/>
    <mergeCell ref="A100:C100"/>
    <mergeCell ref="A101:C101"/>
    <mergeCell ref="A109:B109"/>
    <mergeCell ref="A111:C111"/>
    <mergeCell ref="A114:B114"/>
    <mergeCell ref="A116:C116"/>
    <mergeCell ref="A120:B120"/>
    <mergeCell ref="A122:C122"/>
    <mergeCell ref="A163:B163"/>
    <mergeCell ref="A165:B165"/>
    <mergeCell ref="A131:D131"/>
    <mergeCell ref="A138:B138"/>
    <mergeCell ref="A140:C140"/>
    <mergeCell ref="B144:D144"/>
    <mergeCell ref="A154:B154"/>
    <mergeCell ref="A156:D156"/>
  </mergeCells>
  <printOptions horizontalCentered="1"/>
  <pageMargins left="0.51181102362204722" right="0.51181102362204722" top="1.3779527559055118" bottom="0.98425196850393704" header="0" footer="0"/>
  <pageSetup paperSize="9" scale="73" fitToHeight="0" orientation="portrait" r:id="rId1"/>
  <headerFooter scaleWithDoc="0" alignWithMargins="0">
    <oddHeader>&amp;C&amp;G</oddHeader>
    <oddFooter>&amp;R&amp;G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G1</vt:lpstr>
      <vt:lpstr>INTERPRETE RBO</vt:lpstr>
      <vt:lpstr>CUIDADOR RBO</vt:lpstr>
      <vt:lpstr>'CUIDADOR RBO'!Area_de_impressao</vt:lpstr>
      <vt:lpstr>'INTERPRETE RBO'!Area_de_impressao</vt:lpstr>
      <vt:lpstr>'PROPOSTA G1'!Area_de_impressao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Tropical Not</dc:creator>
  <cp:lastModifiedBy>Tropical Not</cp:lastModifiedBy>
  <dcterms:created xsi:type="dcterms:W3CDTF">2023-06-12T16:13:33Z</dcterms:created>
  <dcterms:modified xsi:type="dcterms:W3CDTF">2023-06-13T19:41:30Z</dcterms:modified>
</cp:coreProperties>
</file>